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áce\projekty\2022\85 ztv nivy II\03 dps+zds ztv nivy ll 2023\slepý rozpočet nivy ll\"/>
    </mc:Choice>
  </mc:AlternateContent>
  <xr:revisionPtr revIDLastSave="0" documentId="13_ncr:1_{5B6CA627-B34E-4127-8ABC-604BEDFC2E18}" xr6:coauthVersionLast="47" xr6:coauthVersionMax="47" xr10:uidLastSave="{00000000-0000-0000-0000-000000000000}"/>
  <bookViews>
    <workbookView xWindow="-120" yWindow="-120" windowWidth="20730" windowHeight="11310" xr2:uid="{6A0E7C31-BEB2-40AD-9C5E-388F3E3BC290}"/>
  </bookViews>
  <sheets>
    <sheet name="Souhrn" sheetId="2" r:id="rId1"/>
    <sheet name=" Stavba101,102" sheetId="3" r:id="rId2"/>
    <sheet name="Rozpočet Pol" sheetId="4" r:id="rId3"/>
    <sheet name="Stavba301,302" sheetId="5" r:id="rId4"/>
    <sheet name="01 - hlavní řad PP DN 250..." sheetId="6" r:id="rId5"/>
    <sheet name="02 - přípojky PVC KG DN 1..." sheetId="7" r:id="rId6"/>
    <sheet name="01 - hlavní řad PE100RC D..." sheetId="8" r:id="rId7"/>
    <sheet name="02 - přípojky PE100RC D40..." sheetId="9" r:id="rId8"/>
    <sheet name="VON - Vedlejší a ostatní ..." sheetId="10" r:id="rId9"/>
    <sheet name="Stavba401,402" sheetId="11" r:id="rId10"/>
    <sheet name="SO 401 - Veřejné osvětlení" sheetId="12" r:id="rId11"/>
    <sheet name="SO 402 - Rozvody trubek HDPE" sheetId="13" r:id="rId12"/>
    <sheet name="Stavba500" sheetId="14" r:id="rId13"/>
    <sheet name="2023-017-P - D.1.7 SO-500..." sheetId="15" r:id="rId14"/>
    <sheet name="2023-017-ZP - Zemní práce..." sheetId="16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_xlnm._FilterDatabase" localSheetId="6" hidden="1">'01 - hlavní řad PE100RC D...'!$C$92:$K$348</definedName>
    <definedName name="_xlnm._FilterDatabase" localSheetId="4" hidden="1">'01 - hlavní řad PP DN 250...'!$C$92:$K$355</definedName>
    <definedName name="_xlnm._FilterDatabase" localSheetId="7" hidden="1">'02 - přípojky PE100RC D40...'!$C$91:$K$204</definedName>
    <definedName name="_xlnm._FilterDatabase" localSheetId="5" hidden="1">'02 - přípojky PVC KG DN 1...'!$C$89:$K$180</definedName>
    <definedName name="_xlnm._FilterDatabase" localSheetId="13" hidden="1">'2023-017-P - D.1.7 SO-500...'!$C$124:$K$162</definedName>
    <definedName name="_xlnm._FilterDatabase" localSheetId="14" hidden="1">'2023-017-ZP - Zemní práce...'!$C$117:$K$138</definedName>
    <definedName name="_xlnm._FilterDatabase" localSheetId="10" hidden="1">'SO 401 - Veřejné osvětlení'!$C$137:$K$220</definedName>
    <definedName name="_xlnm._FilterDatabase" localSheetId="11" hidden="1">'SO 402 - Rozvody trubek HDPE'!$C$132:$K$174</definedName>
    <definedName name="_xlnm._FilterDatabase" localSheetId="8" hidden="1">'VON - Vedlejší a ostatní ...'!$C$82:$K$94</definedName>
    <definedName name="CelkemDPHVypocet" localSheetId="1">' Stavba101,102'!$H$40</definedName>
    <definedName name="CenaCelkem" localSheetId="1">' Stavba101,102'!$G$29</definedName>
    <definedName name="CenaCelkem">#REF!</definedName>
    <definedName name="CenaCelkemBezDPH" localSheetId="1">' Stavba101,102'!$G$28</definedName>
    <definedName name="CenaCelkemBezDPH">#REF!</definedName>
    <definedName name="CenaCelkemVypocet" localSheetId="1">' Stavba101,102'!$I$40</definedName>
    <definedName name="cisloobjektu" localSheetId="1">' Stavba101,102'!$C$3</definedName>
    <definedName name="cisloobjektu">Souhrn!$A$4</definedName>
    <definedName name="CisloRozpoctu">'[1]Krycí list'!$C$2</definedName>
    <definedName name="CisloStavby" localSheetId="1">' Stavba101,102'!$C$2</definedName>
    <definedName name="cislostavby" localSheetId="2">'[1]Krycí list'!$A$7</definedName>
    <definedName name="cislostavby">Souhrn!$A$6</definedName>
    <definedName name="CisloStavebnihoRozpoctu" localSheetId="1">' Stavba101,102'!$D$4</definedName>
    <definedName name="CisloStavebnihoRozpoctu">#REF!</definedName>
    <definedName name="dadresa" localSheetId="1">' Stavba101,102'!$D$12:$G$12</definedName>
    <definedName name="dadresa">#REF!</definedName>
    <definedName name="Datum">Souhrn!$B$26</definedName>
    <definedName name="DIČ" localSheetId="1">' Stavba101,102'!$I$12</definedName>
    <definedName name="Dil">#REF!</definedName>
    <definedName name="dmisto" localSheetId="1">' Stavba101,102'!$D$13:$G$13</definedName>
    <definedName name="dmisto">#REF!</definedName>
    <definedName name="Dodavka">#REF!</definedName>
    <definedName name="Dodavka0">#REF!</definedName>
    <definedName name="DPHSni" localSheetId="1">' Stavba101,102'!$G$24</definedName>
    <definedName name="DPHSni" localSheetId="2">[2]Stavba!$G$24</definedName>
    <definedName name="DPHSni">#REF!</definedName>
    <definedName name="DPHZakl" localSheetId="1">' Stavba101,102'!$G$26</definedName>
    <definedName name="DPHZakl" localSheetId="2">[2]Stavba!$G$26</definedName>
    <definedName name="DPHZakl">#REF!</definedName>
    <definedName name="dpsc" localSheetId="1">' Stavba101,102'!$C$13</definedName>
    <definedName name="HSV">#REF!</definedName>
    <definedName name="HSV0">#REF!</definedName>
    <definedName name="HZS">#REF!</definedName>
    <definedName name="HZS0">#REF!</definedName>
    <definedName name="IČO" localSheetId="1">' Stavba101,102'!$I$11</definedName>
    <definedName name="JKSO">Souhrn!$F$4</definedName>
    <definedName name="Mena" localSheetId="1">' Stavba101,102'!$J$29</definedName>
    <definedName name="Mena" localSheetId="2">[2]Stavba!$J$29</definedName>
    <definedName name="Mena">[3]Stavba!$J$29</definedName>
    <definedName name="MistoStavby" localSheetId="1">' Stavba101,102'!$D$4</definedName>
    <definedName name="MistoStavby">#REF!</definedName>
    <definedName name="MJ">Souhrn!$G$4</definedName>
    <definedName name="Mont">#REF!</definedName>
    <definedName name="Montaz0">#REF!</definedName>
    <definedName name="NazevDilu">#REF!</definedName>
    <definedName name="nazevobjektu" localSheetId="1">' Stavba101,102'!$D$3</definedName>
    <definedName name="nazevobjektu">Souhrn!$C$4</definedName>
    <definedName name="NazevRozpoctu">'[1]Krycí list'!$D$2</definedName>
    <definedName name="NazevStavby" localSheetId="1">' Stavba101,102'!$D$2</definedName>
    <definedName name="nazevstavby" localSheetId="2">'[1]Krycí list'!$C$7</definedName>
    <definedName name="nazevstavby">Souhrn!$C$6</definedName>
    <definedName name="NazevStavebnihoRozpoctu" localSheetId="1">' Stavba101,102'!$E$4</definedName>
    <definedName name="NazevStavebnihoRozpoctu">#REF!</definedName>
    <definedName name="_xlnm.Print_Titles" localSheetId="6">'01 - hlavní řad PE100RC D...'!$92:$92</definedName>
    <definedName name="_xlnm.Print_Titles" localSheetId="4">'01 - hlavní řad PP DN 250...'!$92:$92</definedName>
    <definedName name="_xlnm.Print_Titles" localSheetId="7">'02 - přípojky PE100RC D40...'!$91:$91</definedName>
    <definedName name="_xlnm.Print_Titles" localSheetId="5">'02 - přípojky PVC KG DN 1...'!$89:$89</definedName>
    <definedName name="_xlnm.Print_Titles" localSheetId="13">'2023-017-P - D.1.7 SO-500...'!$124:$124</definedName>
    <definedName name="_xlnm.Print_Titles" localSheetId="14">'2023-017-ZP - Zemní práce...'!$117:$117</definedName>
    <definedName name="_xlnm.Print_Titles" localSheetId="10">'SO 401 - Veřejné osvětlení'!$137:$137</definedName>
    <definedName name="_xlnm.Print_Titles" localSheetId="11">'SO 402 - Rozvody trubek HDPE'!$132:$132</definedName>
    <definedName name="_xlnm.Print_Titles" localSheetId="3">'Stavba301,302'!$52:$52</definedName>
    <definedName name="_xlnm.Print_Titles" localSheetId="9">'Stavba401,402'!$92:$92</definedName>
    <definedName name="_xlnm.Print_Titles" localSheetId="12">Stavba500!$92:$92</definedName>
    <definedName name="_xlnm.Print_Titles" localSheetId="8">'VON - Vedlejší a ostatní ...'!$82:$82</definedName>
    <definedName name="oadresa" localSheetId="1">' Stavba101,102'!$D$6</definedName>
    <definedName name="oadresa">#REF!</definedName>
    <definedName name="Objednatel" localSheetId="1">' Stavba101,102'!$D$5</definedName>
    <definedName name="Objednatel">Souhrn!$C$8</definedName>
    <definedName name="Objekt" localSheetId="1">' Stavba101,102'!$B$38</definedName>
    <definedName name="_xlnm.Print_Area" localSheetId="1">' Stavba101,102'!$A$1:$J$58</definedName>
    <definedName name="_xlnm.Print_Area" localSheetId="6">'01 - hlavní řad PE100RC D...'!$C$4:$J$41,'01 - hlavní řad PE100RC D...'!$C$47:$J$72,'01 - hlavní řad PE100RC D...'!$C$78:$K$348</definedName>
    <definedName name="_xlnm.Print_Area" localSheetId="4">'01 - hlavní řad PP DN 250...'!$C$4:$J$41,'01 - hlavní řad PP DN 250...'!$C$47:$J$72,'01 - hlavní řad PP DN 250...'!$C$78:$K$355</definedName>
    <definedName name="_xlnm.Print_Area" localSheetId="7">'02 - přípojky PE100RC D40...'!$C$4:$J$41,'02 - přípojky PE100RC D40...'!$C$47:$J$71,'02 - přípojky PE100RC D40...'!$C$77:$K$204</definedName>
    <definedName name="_xlnm.Print_Area" localSheetId="5">'02 - přípojky PVC KG DN 1...'!$C$4:$J$41,'02 - přípojky PVC KG DN 1...'!$C$47:$J$69,'02 - přípojky PVC KG DN 1...'!$C$75:$K$180</definedName>
    <definedName name="_xlnm.Print_Area" localSheetId="13">'2023-017-P - D.1.7 SO-500...'!$C$4:$J$76,'2023-017-P - D.1.7 SO-500...'!$C$112:$J$162</definedName>
    <definedName name="_xlnm.Print_Area" localSheetId="14">'2023-017-ZP - Zemní práce...'!$C$4:$J$76,'2023-017-ZP - Zemní práce...'!$C$105:$J$138</definedName>
    <definedName name="_xlnm.Print_Area" localSheetId="2">'Rozpočet Pol'!$A$1:$U$246</definedName>
    <definedName name="_xlnm.Print_Area" localSheetId="10">'SO 401 - Veřejné osvětlení'!$C$4:$J$76,'SO 401 - Veřejné osvětlení'!$C$82:$J$119,'SO 401 - Veřejné osvětlení'!$C$125:$J$220</definedName>
    <definedName name="_xlnm.Print_Area" localSheetId="11">'SO 402 - Rozvody trubek HDPE'!$C$4:$J$76,'SO 402 - Rozvody trubek HDPE'!$C$82:$J$114,'SO 402 - Rozvody trubek HDPE'!$C$120:$J$174</definedName>
    <definedName name="_xlnm.Print_Area" localSheetId="0">Souhrn!$A$1:$G$45</definedName>
    <definedName name="_xlnm.Print_Area" localSheetId="3">'Stavba301,302'!$D$4:$AO$36,'Stavba301,302'!$C$42:$AQ$62</definedName>
    <definedName name="_xlnm.Print_Area" localSheetId="9">'Stavba401,402'!$D$4:$AO$76,'Stavba401,402'!$C$82:$AQ$104</definedName>
    <definedName name="_xlnm.Print_Area" localSheetId="12">Stavba500!$D$4:$AO$76,Stavba500!$C$82:$AQ$97</definedName>
    <definedName name="_xlnm.Print_Area" localSheetId="8">'VON - Vedlejší a ostatní ...'!$C$4:$J$39,'VON - Vedlejší a ostatní ...'!$C$45:$J$64,'VON - Vedlejší a ostatní ...'!$C$70:$K$94</definedName>
    <definedName name="odic" localSheetId="1">' Stavba101,102'!$I$6</definedName>
    <definedName name="oico" localSheetId="1">' Stavba101,102'!$I$5</definedName>
    <definedName name="omisto" localSheetId="1">' Stavba101,102'!$D$7</definedName>
    <definedName name="onazev" localSheetId="1">' Stavba101,102'!$D$6</definedName>
    <definedName name="opsc" localSheetId="1">' Stavba101,102'!$C$7</definedName>
    <definedName name="padresa" localSheetId="1">' Stavba101,102'!$D$9</definedName>
    <definedName name="padresa">#REF!</definedName>
    <definedName name="pdic" localSheetId="1">' Stavba101,102'!$I$9</definedName>
    <definedName name="pdic">#REF!</definedName>
    <definedName name="pico" localSheetId="1">' Stavba101,102'!$I$8</definedName>
    <definedName name="pico">#REF!</definedName>
    <definedName name="pmisto" localSheetId="1">' Stavba101,102'!$D$10</definedName>
    <definedName name="pmisto">#REF!</definedName>
    <definedName name="PocetMJ" localSheetId="1">#REF!</definedName>
    <definedName name="PocetMJ" localSheetId="2">#REF!</definedName>
    <definedName name="PocetMJ">Souhrn!$G$7</definedName>
    <definedName name="PoptavkaID" localSheetId="1">' Stavba101,102'!$A$1</definedName>
    <definedName name="PoptavkaID">#REF!</definedName>
    <definedName name="Poznamka">Souhrn!$B$37</definedName>
    <definedName name="pPSC" localSheetId="1">' Stavba101,102'!$C$10</definedName>
    <definedName name="pPSC">#REF!</definedName>
    <definedName name="Projektant" localSheetId="1">' Stavba101,102'!$D$8</definedName>
    <definedName name="Projektant">Souhrn!$C$7</definedName>
    <definedName name="PSV">#REF!</definedName>
    <definedName name="PSV0">#REF!</definedName>
    <definedName name="SazbaDPH1" localSheetId="1">' Stavba101,102'!$E$23</definedName>
    <definedName name="SazbaDPH1">'[1]Krycí list'!$C$30</definedName>
    <definedName name="SazbaDPH2" localSheetId="1">' Stavba101,102'!$E$25</definedName>
    <definedName name="SazbaDPH2">'[1]Krycí list'!$C$32</definedName>
    <definedName name="SloupecCC" localSheetId="1">#REF!</definedName>
    <definedName name="SloupecCC" localSheetId="2">#REF!</definedName>
    <definedName name="SloupecCC">#REF!</definedName>
    <definedName name="SloupecCisloPol" localSheetId="1">#REF!</definedName>
    <definedName name="SloupecCisloPol" localSheetId="2">#REF!</definedName>
    <definedName name="SloupecCisloPol">#REF!</definedName>
    <definedName name="SloupecJC" localSheetId="1">#REF!</definedName>
    <definedName name="SloupecJC" localSheetId="2">#REF!</definedName>
    <definedName name="SloupecJC">#REF!</definedName>
    <definedName name="SloupecMJ" localSheetId="1">#REF!</definedName>
    <definedName name="SloupecMJ" localSheetId="2">#REF!</definedName>
    <definedName name="SloupecMJ">#REF!</definedName>
    <definedName name="SloupecMnozstvi" localSheetId="1">#REF!</definedName>
    <definedName name="SloupecMnozstvi" localSheetId="2">#REF!</definedName>
    <definedName name="SloupecMnozstvi">#REF!</definedName>
    <definedName name="SloupecNazPol" localSheetId="1">#REF!</definedName>
    <definedName name="SloupecNazPol" localSheetId="2">#REF!</definedName>
    <definedName name="SloupecNazPol">#REF!</definedName>
    <definedName name="SloupecPC" localSheetId="1">#REF!</definedName>
    <definedName name="SloupecPC" localSheetId="2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Vypracoval" localSheetId="1">' Stavba101,102'!$D$14</definedName>
    <definedName name="Vypracoval">#REF!</definedName>
    <definedName name="Z_B7E7C763_C459_487D_8ABA_5CFDDFBD5A84_.wvu.Cols" localSheetId="1" hidden="1">' Stavba101,102'!$A:$A</definedName>
    <definedName name="Z_B7E7C763_C459_487D_8ABA_5CFDDFBD5A84_.wvu.PrintArea" localSheetId="1" hidden="1">' Stavba101,102'!$B$1:$J$36</definedName>
    <definedName name="Zakazka">Souhrn!$G$9</definedName>
    <definedName name="Zaklad22">Souhrn!$F$32</definedName>
    <definedName name="Zaklad5">Souhrn!$F$30</definedName>
    <definedName name="ZakladDPHSni" localSheetId="1">' Stavba101,102'!$G$23</definedName>
    <definedName name="ZakladDPHSni" localSheetId="2">[2]Stavba!$G$23</definedName>
    <definedName name="ZakladDPHSni">#REF!</definedName>
    <definedName name="ZakladDPHSniVypocet" localSheetId="1">' Stavba101,102'!$F$40</definedName>
    <definedName name="ZakladDPHZakl" localSheetId="1">' Stavba101,102'!$G$25</definedName>
    <definedName name="ZakladDPHZakl" localSheetId="2">[2]Stavba!$G$25</definedName>
    <definedName name="ZakladDPHZakl">#REF!</definedName>
    <definedName name="ZakladDPHZaklVypocet" localSheetId="1">' Stavba101,102'!$G$40</definedName>
    <definedName name="ZaObjednatele" localSheetId="1">' Stavba101,102'!$G$34</definedName>
    <definedName name="ZaObjednatele">#REF!</definedName>
    <definedName name="Zaokrouhleni" localSheetId="1">' Stavba101,102'!$G$27</definedName>
    <definedName name="Zaokrouhleni" localSheetId="2">[2]Stavba!$G$27</definedName>
    <definedName name="Zaokrouhleni">#REF!</definedName>
    <definedName name="ZaZhotovitele" localSheetId="1">' Stavba101,102'!$D$34</definedName>
    <definedName name="ZaZhotovitele">#REF!</definedName>
    <definedName name="Zhotovitel" localSheetId="1">' Stavba101,102'!$D$11:$G$11</definedName>
    <definedName name="Zhotovitel">Souhrn!$E$11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138" i="16" l="1"/>
  <c r="BI138" i="16"/>
  <c r="BH138" i="16"/>
  <c r="BG138" i="16"/>
  <c r="BF138" i="16"/>
  <c r="T138" i="16"/>
  <c r="R138" i="16"/>
  <c r="P138" i="16"/>
  <c r="J138" i="16"/>
  <c r="BE138" i="16" s="1"/>
  <c r="BK137" i="16"/>
  <c r="BI137" i="16"/>
  <c r="BH137" i="16"/>
  <c r="BG137" i="16"/>
  <c r="BF137" i="16"/>
  <c r="T137" i="16"/>
  <c r="R137" i="16"/>
  <c r="P137" i="16"/>
  <c r="J137" i="16"/>
  <c r="BE137" i="16" s="1"/>
  <c r="BK136" i="16"/>
  <c r="BI136" i="16"/>
  <c r="BH136" i="16"/>
  <c r="BG136" i="16"/>
  <c r="BF136" i="16"/>
  <c r="T136" i="16"/>
  <c r="R136" i="16"/>
  <c r="P136" i="16"/>
  <c r="J136" i="16"/>
  <c r="BE136" i="16" s="1"/>
  <c r="BK135" i="16"/>
  <c r="BI135" i="16"/>
  <c r="BH135" i="16"/>
  <c r="BG135" i="16"/>
  <c r="BF135" i="16"/>
  <c r="T135" i="16"/>
  <c r="R135" i="16"/>
  <c r="P135" i="16"/>
  <c r="J135" i="16"/>
  <c r="BE135" i="16" s="1"/>
  <c r="BK134" i="16"/>
  <c r="BI134" i="16"/>
  <c r="BH134" i="16"/>
  <c r="BG134" i="16"/>
  <c r="BF134" i="16"/>
  <c r="T134" i="16"/>
  <c r="R134" i="16"/>
  <c r="P134" i="16"/>
  <c r="J134" i="16"/>
  <c r="BE134" i="16" s="1"/>
  <c r="BK133" i="16"/>
  <c r="BI133" i="16"/>
  <c r="BH133" i="16"/>
  <c r="BG133" i="16"/>
  <c r="BF133" i="16"/>
  <c r="T133" i="16"/>
  <c r="R133" i="16"/>
  <c r="P133" i="16"/>
  <c r="J133" i="16"/>
  <c r="BE133" i="16" s="1"/>
  <c r="BK132" i="16"/>
  <c r="BI132" i="16"/>
  <c r="BH132" i="16"/>
  <c r="BG132" i="16"/>
  <c r="BF132" i="16"/>
  <c r="T132" i="16"/>
  <c r="R132" i="16"/>
  <c r="P132" i="16"/>
  <c r="J132" i="16"/>
  <c r="BE132" i="16" s="1"/>
  <c r="BK131" i="16"/>
  <c r="BI131" i="16"/>
  <c r="BH131" i="16"/>
  <c r="BG131" i="16"/>
  <c r="BF131" i="16"/>
  <c r="T131" i="16"/>
  <c r="R131" i="16"/>
  <c r="P131" i="16"/>
  <c r="J131" i="16"/>
  <c r="BE131" i="16" s="1"/>
  <c r="BK130" i="16"/>
  <c r="BI130" i="16"/>
  <c r="BH130" i="16"/>
  <c r="BG130" i="16"/>
  <c r="BF130" i="16"/>
  <c r="T130" i="16"/>
  <c r="R130" i="16"/>
  <c r="P130" i="16"/>
  <c r="J130" i="16"/>
  <c r="BE130" i="16" s="1"/>
  <c r="BK129" i="16"/>
  <c r="BI129" i="16"/>
  <c r="BH129" i="16"/>
  <c r="BG129" i="16"/>
  <c r="BF129" i="16"/>
  <c r="T129" i="16"/>
  <c r="R129" i="16"/>
  <c r="P129" i="16"/>
  <c r="J129" i="16"/>
  <c r="BE129" i="16" s="1"/>
  <c r="BK128" i="16"/>
  <c r="BI128" i="16"/>
  <c r="BH128" i="16"/>
  <c r="BG128" i="16"/>
  <c r="BF128" i="16"/>
  <c r="T128" i="16"/>
  <c r="R128" i="16"/>
  <c r="P128" i="16"/>
  <c r="J128" i="16"/>
  <c r="BE128" i="16" s="1"/>
  <c r="BK127" i="16"/>
  <c r="BI127" i="16"/>
  <c r="BH127" i="16"/>
  <c r="BG127" i="16"/>
  <c r="BF127" i="16"/>
  <c r="T127" i="16"/>
  <c r="R127" i="16"/>
  <c r="P127" i="16"/>
  <c r="J127" i="16"/>
  <c r="BE127" i="16" s="1"/>
  <c r="BK126" i="16"/>
  <c r="BI126" i="16"/>
  <c r="BH126" i="16"/>
  <c r="BG126" i="16"/>
  <c r="BF126" i="16"/>
  <c r="T126" i="16"/>
  <c r="R126" i="16"/>
  <c r="P126" i="16"/>
  <c r="J126" i="16"/>
  <c r="BE126" i="16" s="1"/>
  <c r="BK125" i="16"/>
  <c r="BI125" i="16"/>
  <c r="BH125" i="16"/>
  <c r="BG125" i="16"/>
  <c r="BF125" i="16"/>
  <c r="T125" i="16"/>
  <c r="R125" i="16"/>
  <c r="P125" i="16"/>
  <c r="J125" i="16"/>
  <c r="BE125" i="16" s="1"/>
  <c r="BK124" i="16"/>
  <c r="BI124" i="16"/>
  <c r="BH124" i="16"/>
  <c r="BG124" i="16"/>
  <c r="BF124" i="16"/>
  <c r="T124" i="16"/>
  <c r="R124" i="16"/>
  <c r="P124" i="16"/>
  <c r="J124" i="16"/>
  <c r="BE124" i="16" s="1"/>
  <c r="BK123" i="16"/>
  <c r="BI123" i="16"/>
  <c r="BH123" i="16"/>
  <c r="BG123" i="16"/>
  <c r="BF123" i="16"/>
  <c r="T123" i="16"/>
  <c r="R123" i="16"/>
  <c r="P123" i="16"/>
  <c r="J123" i="16"/>
  <c r="BE123" i="16" s="1"/>
  <c r="BK122" i="16"/>
  <c r="BI122" i="16"/>
  <c r="BH122" i="16"/>
  <c r="BG122" i="16"/>
  <c r="BF122" i="16"/>
  <c r="T122" i="16"/>
  <c r="R122" i="16"/>
  <c r="P122" i="16"/>
  <c r="J122" i="16"/>
  <c r="BE122" i="16" s="1"/>
  <c r="BK121" i="16"/>
  <c r="BI121" i="16"/>
  <c r="BH121" i="16"/>
  <c r="BG121" i="16"/>
  <c r="BF121" i="16"/>
  <c r="T121" i="16"/>
  <c r="R121" i="16"/>
  <c r="P121" i="16"/>
  <c r="J121" i="16"/>
  <c r="BE121" i="16" s="1"/>
  <c r="BK120" i="16"/>
  <c r="T120" i="16"/>
  <c r="R120" i="16"/>
  <c r="P120" i="16"/>
  <c r="J120" i="16"/>
  <c r="BK119" i="16"/>
  <c r="T119" i="16"/>
  <c r="R119" i="16"/>
  <c r="P119" i="16"/>
  <c r="J119" i="16"/>
  <c r="BK118" i="16"/>
  <c r="T118" i="16"/>
  <c r="R118" i="16"/>
  <c r="P118" i="16"/>
  <c r="J118" i="16"/>
  <c r="F112" i="16"/>
  <c r="E110" i="16"/>
  <c r="J98" i="16"/>
  <c r="J97" i="16"/>
  <c r="J96" i="16"/>
  <c r="F89" i="16"/>
  <c r="E87" i="16"/>
  <c r="J37" i="16"/>
  <c r="F37" i="16"/>
  <c r="J36" i="16"/>
  <c r="F36" i="16"/>
  <c r="J35" i="16"/>
  <c r="F35" i="16"/>
  <c r="J34" i="16"/>
  <c r="F34" i="16"/>
  <c r="J33" i="16"/>
  <c r="F33" i="16"/>
  <c r="J30" i="16"/>
  <c r="J24" i="16"/>
  <c r="E24" i="16"/>
  <c r="J23" i="16"/>
  <c r="J21" i="16"/>
  <c r="E21" i="16"/>
  <c r="J20" i="16"/>
  <c r="J18" i="16"/>
  <c r="E18" i="16"/>
  <c r="J17" i="16"/>
  <c r="J15" i="16"/>
  <c r="E15" i="16"/>
  <c r="J14" i="16"/>
  <c r="J12" i="16"/>
  <c r="E7" i="16"/>
  <c r="BK162" i="15"/>
  <c r="BI162" i="15"/>
  <c r="BH162" i="15"/>
  <c r="BG162" i="15"/>
  <c r="BF162" i="15"/>
  <c r="T162" i="15"/>
  <c r="R162" i="15"/>
  <c r="P162" i="15"/>
  <c r="J162" i="15"/>
  <c r="BE162" i="15" s="1"/>
  <c r="BK161" i="15"/>
  <c r="BI161" i="15"/>
  <c r="BH161" i="15"/>
  <c r="BG161" i="15"/>
  <c r="BF161" i="15"/>
  <c r="T161" i="15"/>
  <c r="R161" i="15"/>
  <c r="P161" i="15"/>
  <c r="J161" i="15"/>
  <c r="BE161" i="15" s="1"/>
  <c r="BK160" i="15"/>
  <c r="T160" i="15"/>
  <c r="R160" i="15"/>
  <c r="P160" i="15"/>
  <c r="J160" i="15"/>
  <c r="BK159" i="15"/>
  <c r="T159" i="15"/>
  <c r="R159" i="15"/>
  <c r="P159" i="15"/>
  <c r="J159" i="15"/>
  <c r="BK158" i="15"/>
  <c r="BI158" i="15"/>
  <c r="BH158" i="15"/>
  <c r="BG158" i="15"/>
  <c r="BF158" i="15"/>
  <c r="T158" i="15"/>
  <c r="R158" i="15"/>
  <c r="P158" i="15"/>
  <c r="J158" i="15"/>
  <c r="BE158" i="15" s="1"/>
  <c r="BK157" i="15"/>
  <c r="BI157" i="15"/>
  <c r="BH157" i="15"/>
  <c r="BG157" i="15"/>
  <c r="BF157" i="15"/>
  <c r="T157" i="15"/>
  <c r="R157" i="15"/>
  <c r="P157" i="15"/>
  <c r="J157" i="15"/>
  <c r="BE157" i="15" s="1"/>
  <c r="BK156" i="15"/>
  <c r="T156" i="15"/>
  <c r="R156" i="15"/>
  <c r="P156" i="15"/>
  <c r="J156" i="15"/>
  <c r="BK155" i="15"/>
  <c r="BI155" i="15"/>
  <c r="BH155" i="15"/>
  <c r="BG155" i="15"/>
  <c r="BF155" i="15"/>
  <c r="T155" i="15"/>
  <c r="R155" i="15"/>
  <c r="P155" i="15"/>
  <c r="J155" i="15"/>
  <c r="BE155" i="15" s="1"/>
  <c r="BK154" i="15"/>
  <c r="BI154" i="15"/>
  <c r="BH154" i="15"/>
  <c r="BG154" i="15"/>
  <c r="BF154" i="15"/>
  <c r="T154" i="15"/>
  <c r="R154" i="15"/>
  <c r="P154" i="15"/>
  <c r="J154" i="15"/>
  <c r="BE154" i="15" s="1"/>
  <c r="BK153" i="15"/>
  <c r="BI153" i="15"/>
  <c r="BH153" i="15"/>
  <c r="BG153" i="15"/>
  <c r="BF153" i="15"/>
  <c r="T153" i="15"/>
  <c r="R153" i="15"/>
  <c r="P153" i="15"/>
  <c r="J153" i="15"/>
  <c r="BE153" i="15" s="1"/>
  <c r="BK152" i="15"/>
  <c r="BI152" i="15"/>
  <c r="BH152" i="15"/>
  <c r="BG152" i="15"/>
  <c r="BF152" i="15"/>
  <c r="T152" i="15"/>
  <c r="R152" i="15"/>
  <c r="P152" i="15"/>
  <c r="J152" i="15"/>
  <c r="BE152" i="15" s="1"/>
  <c r="BK151" i="15"/>
  <c r="BI151" i="15"/>
  <c r="BH151" i="15"/>
  <c r="BG151" i="15"/>
  <c r="BF151" i="15"/>
  <c r="T151" i="15"/>
  <c r="R151" i="15"/>
  <c r="P151" i="15"/>
  <c r="J151" i="15"/>
  <c r="BE151" i="15" s="1"/>
  <c r="BK150" i="15"/>
  <c r="BI150" i="15"/>
  <c r="BH150" i="15"/>
  <c r="BG150" i="15"/>
  <c r="BF150" i="15"/>
  <c r="T150" i="15"/>
  <c r="R150" i="15"/>
  <c r="P150" i="15"/>
  <c r="J150" i="15"/>
  <c r="BE150" i="15" s="1"/>
  <c r="BK149" i="15"/>
  <c r="BI149" i="15"/>
  <c r="BH149" i="15"/>
  <c r="BG149" i="15"/>
  <c r="BF149" i="15"/>
  <c r="T149" i="15"/>
  <c r="R149" i="15"/>
  <c r="P149" i="15"/>
  <c r="J149" i="15"/>
  <c r="BE149" i="15" s="1"/>
  <c r="BK148" i="15"/>
  <c r="BI148" i="15"/>
  <c r="BH148" i="15"/>
  <c r="BG148" i="15"/>
  <c r="BF148" i="15"/>
  <c r="T148" i="15"/>
  <c r="R148" i="15"/>
  <c r="P148" i="15"/>
  <c r="J148" i="15"/>
  <c r="BE148" i="15" s="1"/>
  <c r="BK147" i="15"/>
  <c r="BI147" i="15"/>
  <c r="BH147" i="15"/>
  <c r="BG147" i="15"/>
  <c r="BF147" i="15"/>
  <c r="T147" i="15"/>
  <c r="R147" i="15"/>
  <c r="P147" i="15"/>
  <c r="J147" i="15"/>
  <c r="BE147" i="15" s="1"/>
  <c r="BK146" i="15"/>
  <c r="BI146" i="15"/>
  <c r="BH146" i="15"/>
  <c r="BG146" i="15"/>
  <c r="BF146" i="15"/>
  <c r="T146" i="15"/>
  <c r="R146" i="15"/>
  <c r="P146" i="15"/>
  <c r="J146" i="15"/>
  <c r="BE146" i="15" s="1"/>
  <c r="BK145" i="15"/>
  <c r="BI145" i="15"/>
  <c r="BH145" i="15"/>
  <c r="BG145" i="15"/>
  <c r="BF145" i="15"/>
  <c r="T145" i="15"/>
  <c r="R145" i="15"/>
  <c r="P145" i="15"/>
  <c r="J145" i="15"/>
  <c r="BE145" i="15" s="1"/>
  <c r="BK144" i="15"/>
  <c r="BI144" i="15"/>
  <c r="BH144" i="15"/>
  <c r="BG144" i="15"/>
  <c r="BF144" i="15"/>
  <c r="T144" i="15"/>
  <c r="R144" i="15"/>
  <c r="P144" i="15"/>
  <c r="J144" i="15"/>
  <c r="BE144" i="15" s="1"/>
  <c r="BK143" i="15"/>
  <c r="BI143" i="15"/>
  <c r="BH143" i="15"/>
  <c r="BG143" i="15"/>
  <c r="BF143" i="15"/>
  <c r="T143" i="15"/>
  <c r="R143" i="15"/>
  <c r="P143" i="15"/>
  <c r="J143" i="15"/>
  <c r="BE143" i="15" s="1"/>
  <c r="BK142" i="15"/>
  <c r="BI142" i="15"/>
  <c r="BH142" i="15"/>
  <c r="BG142" i="15"/>
  <c r="BF142" i="15"/>
  <c r="T142" i="15"/>
  <c r="R142" i="15"/>
  <c r="P142" i="15"/>
  <c r="J142" i="15"/>
  <c r="BE142" i="15" s="1"/>
  <c r="BK141" i="15"/>
  <c r="BI141" i="15"/>
  <c r="BH141" i="15"/>
  <c r="BG141" i="15"/>
  <c r="BF141" i="15"/>
  <c r="T141" i="15"/>
  <c r="R141" i="15"/>
  <c r="P141" i="15"/>
  <c r="J141" i="15"/>
  <c r="BE141" i="15" s="1"/>
  <c r="BK140" i="15"/>
  <c r="BI140" i="15"/>
  <c r="BH140" i="15"/>
  <c r="BG140" i="15"/>
  <c r="BF140" i="15"/>
  <c r="T140" i="15"/>
  <c r="R140" i="15"/>
  <c r="P140" i="15"/>
  <c r="J140" i="15"/>
  <c r="BE140" i="15" s="1"/>
  <c r="BK139" i="15"/>
  <c r="BI139" i="15"/>
  <c r="BH139" i="15"/>
  <c r="BG139" i="15"/>
  <c r="BF139" i="15"/>
  <c r="T139" i="15"/>
  <c r="R139" i="15"/>
  <c r="P139" i="15"/>
  <c r="J139" i="15"/>
  <c r="BE139" i="15" s="1"/>
  <c r="BK138" i="15"/>
  <c r="BI138" i="15"/>
  <c r="BH138" i="15"/>
  <c r="BG138" i="15"/>
  <c r="BF138" i="15"/>
  <c r="T138" i="15"/>
  <c r="R138" i="15"/>
  <c r="P138" i="15"/>
  <c r="J138" i="15"/>
  <c r="BE138" i="15" s="1"/>
  <c r="BK137" i="15"/>
  <c r="BI137" i="15"/>
  <c r="BH137" i="15"/>
  <c r="BG137" i="15"/>
  <c r="BF137" i="15"/>
  <c r="T137" i="15"/>
  <c r="R137" i="15"/>
  <c r="P137" i="15"/>
  <c r="J137" i="15"/>
  <c r="BE137" i="15" s="1"/>
  <c r="BK136" i="15"/>
  <c r="BI136" i="15"/>
  <c r="BH136" i="15"/>
  <c r="BG136" i="15"/>
  <c r="BF136" i="15"/>
  <c r="T136" i="15"/>
  <c r="R136" i="15"/>
  <c r="P136" i="15"/>
  <c r="J136" i="15"/>
  <c r="BE136" i="15" s="1"/>
  <c r="BK135" i="15"/>
  <c r="BI135" i="15"/>
  <c r="BH135" i="15"/>
  <c r="BG135" i="15"/>
  <c r="BF135" i="15"/>
  <c r="T135" i="15"/>
  <c r="R135" i="15"/>
  <c r="P135" i="15"/>
  <c r="J135" i="15"/>
  <c r="BE135" i="15" s="1"/>
  <c r="BK134" i="15"/>
  <c r="T134" i="15"/>
  <c r="R134" i="15"/>
  <c r="P134" i="15"/>
  <c r="J134" i="15"/>
  <c r="BK133" i="15"/>
  <c r="T133" i="15"/>
  <c r="R133" i="15"/>
  <c r="P133" i="15"/>
  <c r="J133" i="15"/>
  <c r="BK132" i="15"/>
  <c r="BI132" i="15"/>
  <c r="BH132" i="15"/>
  <c r="BG132" i="15"/>
  <c r="BF132" i="15"/>
  <c r="T132" i="15"/>
  <c r="R132" i="15"/>
  <c r="P132" i="15"/>
  <c r="J132" i="15"/>
  <c r="BE132" i="15" s="1"/>
  <c r="BK131" i="15"/>
  <c r="T131" i="15"/>
  <c r="R131" i="15"/>
  <c r="P131" i="15"/>
  <c r="J131" i="15"/>
  <c r="BK130" i="15"/>
  <c r="T130" i="15"/>
  <c r="R130" i="15"/>
  <c r="P130" i="15"/>
  <c r="J130" i="15"/>
  <c r="BK129" i="15"/>
  <c r="BI129" i="15"/>
  <c r="BH129" i="15"/>
  <c r="BG129" i="15"/>
  <c r="BF129" i="15"/>
  <c r="T129" i="15"/>
  <c r="R129" i="15"/>
  <c r="P129" i="15"/>
  <c r="J129" i="15"/>
  <c r="BE129" i="15" s="1"/>
  <c r="BK128" i="15"/>
  <c r="BI128" i="15"/>
  <c r="BH128" i="15"/>
  <c r="BG128" i="15"/>
  <c r="BF128" i="15"/>
  <c r="T128" i="15"/>
  <c r="R128" i="15"/>
  <c r="P128" i="15"/>
  <c r="J128" i="15"/>
  <c r="BE128" i="15" s="1"/>
  <c r="BK127" i="15"/>
  <c r="T127" i="15"/>
  <c r="R127" i="15"/>
  <c r="P127" i="15"/>
  <c r="J127" i="15"/>
  <c r="BK126" i="15"/>
  <c r="T126" i="15"/>
  <c r="R126" i="15"/>
  <c r="P126" i="15"/>
  <c r="J126" i="15"/>
  <c r="BK125" i="15"/>
  <c r="T125" i="15"/>
  <c r="R125" i="15"/>
  <c r="P125" i="15"/>
  <c r="J125" i="15"/>
  <c r="F119" i="15"/>
  <c r="E117" i="15"/>
  <c r="J105" i="15"/>
  <c r="J104" i="15"/>
  <c r="J103" i="15"/>
  <c r="J102" i="15"/>
  <c r="J101" i="15"/>
  <c r="J100" i="15"/>
  <c r="J99" i="15"/>
  <c r="J98" i="15"/>
  <c r="J97" i="15"/>
  <c r="J96" i="15"/>
  <c r="F89" i="15"/>
  <c r="E87" i="15"/>
  <c r="J37" i="15"/>
  <c r="F37" i="15"/>
  <c r="J36" i="15"/>
  <c r="F36" i="15"/>
  <c r="J35" i="15"/>
  <c r="F35" i="15"/>
  <c r="J34" i="15"/>
  <c r="F34" i="15"/>
  <c r="J33" i="15"/>
  <c r="F33" i="15"/>
  <c r="J30" i="15"/>
  <c r="J24" i="15"/>
  <c r="E24" i="15"/>
  <c r="J23" i="15"/>
  <c r="J21" i="15"/>
  <c r="E21" i="15"/>
  <c r="J20" i="15"/>
  <c r="J18" i="15"/>
  <c r="E18" i="15"/>
  <c r="J17" i="15"/>
  <c r="J15" i="15"/>
  <c r="E15" i="15"/>
  <c r="J14" i="15"/>
  <c r="J12" i="15"/>
  <c r="E7" i="15"/>
  <c r="BD96" i="14"/>
  <c r="BC96" i="14"/>
  <c r="BB96" i="14"/>
  <c r="BA96" i="14"/>
  <c r="AZ96" i="14"/>
  <c r="AY96" i="14"/>
  <c r="AX96" i="14"/>
  <c r="AW96" i="14"/>
  <c r="AV96" i="14"/>
  <c r="AU96" i="14"/>
  <c r="BD95" i="14"/>
  <c r="BC95" i="14"/>
  <c r="BB95" i="14"/>
  <c r="BA95" i="14"/>
  <c r="AZ95" i="14"/>
  <c r="AY95" i="14"/>
  <c r="AX95" i="14"/>
  <c r="AW95" i="14"/>
  <c r="AV95" i="14"/>
  <c r="AU95" i="14"/>
  <c r="BD94" i="14"/>
  <c r="BC94" i="14"/>
  <c r="BB94" i="14"/>
  <c r="BA94" i="14"/>
  <c r="AZ94" i="14"/>
  <c r="AY94" i="14"/>
  <c r="AX94" i="14"/>
  <c r="AW94" i="14"/>
  <c r="AU94" i="14"/>
  <c r="AS94" i="14"/>
  <c r="AM90" i="14"/>
  <c r="L90" i="14"/>
  <c r="AM89" i="14"/>
  <c r="L89" i="14"/>
  <c r="AM87" i="14"/>
  <c r="L87" i="14"/>
  <c r="L85" i="14"/>
  <c r="L84" i="14"/>
  <c r="W33" i="14"/>
  <c r="W32" i="14"/>
  <c r="W31" i="14"/>
  <c r="AK30" i="14"/>
  <c r="W30" i="14"/>
  <c r="W29" i="14"/>
  <c r="AV99" i="11"/>
  <c r="J39" i="15" l="1"/>
  <c r="AG95" i="14"/>
  <c r="J39" i="16"/>
  <c r="AG96" i="14"/>
  <c r="E108" i="16"/>
  <c r="E85" i="16"/>
  <c r="J112" i="16"/>
  <c r="J89" i="16"/>
  <c r="F114" i="16"/>
  <c r="F91" i="16"/>
  <c r="F115" i="16"/>
  <c r="F92" i="16"/>
  <c r="J114" i="16"/>
  <c r="J91" i="16"/>
  <c r="J115" i="16"/>
  <c r="J92" i="16"/>
  <c r="E115" i="15"/>
  <c r="E85" i="15"/>
  <c r="J119" i="15"/>
  <c r="J89" i="15"/>
  <c r="F121" i="15"/>
  <c r="F91" i="15"/>
  <c r="F122" i="15"/>
  <c r="F92" i="15"/>
  <c r="J121" i="15"/>
  <c r="J91" i="15"/>
  <c r="J122" i="15"/>
  <c r="J92" i="15"/>
  <c r="BK174" i="13"/>
  <c r="BI174" i="13"/>
  <c r="BH174" i="13"/>
  <c r="BG174" i="13"/>
  <c r="BF174" i="13"/>
  <c r="T174" i="13"/>
  <c r="R174" i="13"/>
  <c r="P174" i="13"/>
  <c r="J174" i="13"/>
  <c r="BE174" i="13" s="1"/>
  <c r="BK173" i="13"/>
  <c r="T173" i="13"/>
  <c r="R173" i="13"/>
  <c r="P173" i="13"/>
  <c r="J173" i="13"/>
  <c r="BK172" i="13"/>
  <c r="T172" i="13"/>
  <c r="R172" i="13"/>
  <c r="P172" i="13"/>
  <c r="J172" i="13"/>
  <c r="BK171" i="13"/>
  <c r="BI171" i="13"/>
  <c r="BH171" i="13"/>
  <c r="BG171" i="13"/>
  <c r="BF171" i="13"/>
  <c r="T171" i="13"/>
  <c r="R171" i="13"/>
  <c r="P171" i="13"/>
  <c r="J171" i="13"/>
  <c r="BE171" i="13" s="1"/>
  <c r="BK170" i="13"/>
  <c r="BI170" i="13"/>
  <c r="BH170" i="13"/>
  <c r="BG170" i="13"/>
  <c r="BF170" i="13"/>
  <c r="T170" i="13"/>
  <c r="R170" i="13"/>
  <c r="P170" i="13"/>
  <c r="J170" i="13"/>
  <c r="BE170" i="13" s="1"/>
  <c r="BK169" i="13"/>
  <c r="BI169" i="13"/>
  <c r="BH169" i="13"/>
  <c r="BG169" i="13"/>
  <c r="BF169" i="13"/>
  <c r="T169" i="13"/>
  <c r="R169" i="13"/>
  <c r="P169" i="13"/>
  <c r="J169" i="13"/>
  <c r="BE169" i="13" s="1"/>
  <c r="BK168" i="13"/>
  <c r="BI168" i="13"/>
  <c r="BH168" i="13"/>
  <c r="BG168" i="13"/>
  <c r="BF168" i="13"/>
  <c r="T168" i="13"/>
  <c r="R168" i="13"/>
  <c r="P168" i="13"/>
  <c r="J168" i="13"/>
  <c r="BE168" i="13" s="1"/>
  <c r="BK167" i="13"/>
  <c r="BI167" i="13"/>
  <c r="BH167" i="13"/>
  <c r="BG167" i="13"/>
  <c r="BF167" i="13"/>
  <c r="T167" i="13"/>
  <c r="R167" i="13"/>
  <c r="P167" i="13"/>
  <c r="J167" i="13"/>
  <c r="BE167" i="13" s="1"/>
  <c r="BK166" i="13"/>
  <c r="BI166" i="13"/>
  <c r="BH166" i="13"/>
  <c r="BG166" i="13"/>
  <c r="BF166" i="13"/>
  <c r="T166" i="13"/>
  <c r="R166" i="13"/>
  <c r="P166" i="13"/>
  <c r="J166" i="13"/>
  <c r="BE166" i="13" s="1"/>
  <c r="BK165" i="13"/>
  <c r="BI165" i="13"/>
  <c r="BH165" i="13"/>
  <c r="BG165" i="13"/>
  <c r="BF165" i="13"/>
  <c r="T165" i="13"/>
  <c r="R165" i="13"/>
  <c r="P165" i="13"/>
  <c r="J165" i="13"/>
  <c r="BE165" i="13" s="1"/>
  <c r="BK164" i="13"/>
  <c r="BI164" i="13"/>
  <c r="BH164" i="13"/>
  <c r="BG164" i="13"/>
  <c r="BF164" i="13"/>
  <c r="T164" i="13"/>
  <c r="R164" i="13"/>
  <c r="P164" i="13"/>
  <c r="J164" i="13"/>
  <c r="BE164" i="13" s="1"/>
  <c r="BK163" i="13"/>
  <c r="BI163" i="13"/>
  <c r="BH163" i="13"/>
  <c r="BG163" i="13"/>
  <c r="BF163" i="13"/>
  <c r="T163" i="13"/>
  <c r="R163" i="13"/>
  <c r="P163" i="13"/>
  <c r="J163" i="13"/>
  <c r="BE163" i="13" s="1"/>
  <c r="BK162" i="13"/>
  <c r="BI162" i="13"/>
  <c r="BH162" i="13"/>
  <c r="BG162" i="13"/>
  <c r="BF162" i="13"/>
  <c r="T162" i="13"/>
  <c r="R162" i="13"/>
  <c r="P162" i="13"/>
  <c r="J162" i="13"/>
  <c r="BE162" i="13" s="1"/>
  <c r="BK161" i="13"/>
  <c r="BI161" i="13"/>
  <c r="BH161" i="13"/>
  <c r="BG161" i="13"/>
  <c r="BF161" i="13"/>
  <c r="T161" i="13"/>
  <c r="R161" i="13"/>
  <c r="P161" i="13"/>
  <c r="J161" i="13"/>
  <c r="BE161" i="13" s="1"/>
  <c r="BK160" i="13"/>
  <c r="BI160" i="13"/>
  <c r="BH160" i="13"/>
  <c r="BG160" i="13"/>
  <c r="BF160" i="13"/>
  <c r="T160" i="13"/>
  <c r="R160" i="13"/>
  <c r="P160" i="13"/>
  <c r="J160" i="13"/>
  <c r="BE160" i="13" s="1"/>
  <c r="BK159" i="13"/>
  <c r="BI159" i="13"/>
  <c r="BH159" i="13"/>
  <c r="BG159" i="13"/>
  <c r="BF159" i="13"/>
  <c r="T159" i="13"/>
  <c r="R159" i="13"/>
  <c r="P159" i="13"/>
  <c r="J159" i="13"/>
  <c r="BE159" i="13" s="1"/>
  <c r="BK158" i="13"/>
  <c r="BI158" i="13"/>
  <c r="BH158" i="13"/>
  <c r="BG158" i="13"/>
  <c r="BF158" i="13"/>
  <c r="T158" i="13"/>
  <c r="R158" i="13"/>
  <c r="P158" i="13"/>
  <c r="J158" i="13"/>
  <c r="BE158" i="13" s="1"/>
  <c r="BK157" i="13"/>
  <c r="BI157" i="13"/>
  <c r="BH157" i="13"/>
  <c r="BG157" i="13"/>
  <c r="BF157" i="13"/>
  <c r="T157" i="13"/>
  <c r="R157" i="13"/>
  <c r="P157" i="13"/>
  <c r="J157" i="13"/>
  <c r="BE157" i="13" s="1"/>
  <c r="BK156" i="13"/>
  <c r="BI156" i="13"/>
  <c r="BH156" i="13"/>
  <c r="BG156" i="13"/>
  <c r="BF156" i="13"/>
  <c r="T156" i="13"/>
  <c r="R156" i="13"/>
  <c r="P156" i="13"/>
  <c r="J156" i="13"/>
  <c r="BE156" i="13" s="1"/>
  <c r="BK155" i="13"/>
  <c r="BI155" i="13"/>
  <c r="BH155" i="13"/>
  <c r="BG155" i="13"/>
  <c r="BF155" i="13"/>
  <c r="T155" i="13"/>
  <c r="R155" i="13"/>
  <c r="P155" i="13"/>
  <c r="J155" i="13"/>
  <c r="BE155" i="13" s="1"/>
  <c r="BK154" i="13"/>
  <c r="BI154" i="13"/>
  <c r="BH154" i="13"/>
  <c r="BG154" i="13"/>
  <c r="BF154" i="13"/>
  <c r="T154" i="13"/>
  <c r="R154" i="13"/>
  <c r="P154" i="13"/>
  <c r="J154" i="13"/>
  <c r="BE154" i="13" s="1"/>
  <c r="BK153" i="13"/>
  <c r="T153" i="13"/>
  <c r="R153" i="13"/>
  <c r="P153" i="13"/>
  <c r="J153" i="13"/>
  <c r="BK152" i="13"/>
  <c r="BI152" i="13"/>
  <c r="BH152" i="13"/>
  <c r="BG152" i="13"/>
  <c r="BF152" i="13"/>
  <c r="T152" i="13"/>
  <c r="R152" i="13"/>
  <c r="P152" i="13"/>
  <c r="J152" i="13"/>
  <c r="BE152" i="13" s="1"/>
  <c r="BK151" i="13"/>
  <c r="BI151" i="13"/>
  <c r="BH151" i="13"/>
  <c r="BG151" i="13"/>
  <c r="BF151" i="13"/>
  <c r="T151" i="13"/>
  <c r="R151" i="13"/>
  <c r="P151" i="13"/>
  <c r="J151" i="13"/>
  <c r="BE151" i="13" s="1"/>
  <c r="BK150" i="13"/>
  <c r="BI150" i="13"/>
  <c r="BH150" i="13"/>
  <c r="BG150" i="13"/>
  <c r="BF150" i="13"/>
  <c r="T150" i="13"/>
  <c r="R150" i="13"/>
  <c r="P150" i="13"/>
  <c r="J150" i="13"/>
  <c r="BE150" i="13" s="1"/>
  <c r="BK149" i="13"/>
  <c r="BI149" i="13"/>
  <c r="BH149" i="13"/>
  <c r="BG149" i="13"/>
  <c r="BF149" i="13"/>
  <c r="T149" i="13"/>
  <c r="R149" i="13"/>
  <c r="P149" i="13"/>
  <c r="J149" i="13"/>
  <c r="BE149" i="13" s="1"/>
  <c r="BK148" i="13"/>
  <c r="BI148" i="13"/>
  <c r="BH148" i="13"/>
  <c r="BG148" i="13"/>
  <c r="BF148" i="13"/>
  <c r="T148" i="13"/>
  <c r="R148" i="13"/>
  <c r="P148" i="13"/>
  <c r="J148" i="13"/>
  <c r="BE148" i="13" s="1"/>
  <c r="BK147" i="13"/>
  <c r="BI147" i="13"/>
  <c r="BH147" i="13"/>
  <c r="BG147" i="13"/>
  <c r="BF147" i="13"/>
  <c r="T147" i="13"/>
  <c r="R147" i="13"/>
  <c r="P147" i="13"/>
  <c r="J147" i="13"/>
  <c r="BE147" i="13" s="1"/>
  <c r="BK146" i="13"/>
  <c r="BI146" i="13"/>
  <c r="BH146" i="13"/>
  <c r="BG146" i="13"/>
  <c r="BF146" i="13"/>
  <c r="T146" i="13"/>
  <c r="R146" i="13"/>
  <c r="P146" i="13"/>
  <c r="J146" i="13"/>
  <c r="BE146" i="13" s="1"/>
  <c r="BK145" i="13"/>
  <c r="BI145" i="13"/>
  <c r="BH145" i="13"/>
  <c r="BG145" i="13"/>
  <c r="BF145" i="13"/>
  <c r="T145" i="13"/>
  <c r="R145" i="13"/>
  <c r="P145" i="13"/>
  <c r="J145" i="13"/>
  <c r="BE145" i="13" s="1"/>
  <c r="BK144" i="13"/>
  <c r="BI144" i="13"/>
  <c r="BH144" i="13"/>
  <c r="BG144" i="13"/>
  <c r="BF144" i="13"/>
  <c r="T144" i="13"/>
  <c r="R144" i="13"/>
  <c r="P144" i="13"/>
  <c r="J144" i="13"/>
  <c r="BE144" i="13" s="1"/>
  <c r="BK143" i="13"/>
  <c r="BI143" i="13"/>
  <c r="BH143" i="13"/>
  <c r="BG143" i="13"/>
  <c r="BF143" i="13"/>
  <c r="T143" i="13"/>
  <c r="R143" i="13"/>
  <c r="P143" i="13"/>
  <c r="J143" i="13"/>
  <c r="BE143" i="13" s="1"/>
  <c r="BK142" i="13"/>
  <c r="BI142" i="13"/>
  <c r="BH142" i="13"/>
  <c r="BG142" i="13"/>
  <c r="BF142" i="13"/>
  <c r="T142" i="13"/>
  <c r="R142" i="13"/>
  <c r="P142" i="13"/>
  <c r="J142" i="13"/>
  <c r="BE142" i="13" s="1"/>
  <c r="BK141" i="13"/>
  <c r="BI141" i="13"/>
  <c r="BH141" i="13"/>
  <c r="BG141" i="13"/>
  <c r="BF141" i="13"/>
  <c r="T141" i="13"/>
  <c r="R141" i="13"/>
  <c r="P141" i="13"/>
  <c r="J141" i="13"/>
  <c r="BE141" i="13" s="1"/>
  <c r="BK140" i="13"/>
  <c r="BI140" i="13"/>
  <c r="BH140" i="13"/>
  <c r="BG140" i="13"/>
  <c r="BF140" i="13"/>
  <c r="T140" i="13"/>
  <c r="R140" i="13"/>
  <c r="P140" i="13"/>
  <c r="J140" i="13"/>
  <c r="BE140" i="13" s="1"/>
  <c r="BK139" i="13"/>
  <c r="BI139" i="13"/>
  <c r="BH139" i="13"/>
  <c r="BG139" i="13"/>
  <c r="BF139" i="13"/>
  <c r="T139" i="13"/>
  <c r="R139" i="13"/>
  <c r="P139" i="13"/>
  <c r="J139" i="13"/>
  <c r="BE139" i="13" s="1"/>
  <c r="BK138" i="13"/>
  <c r="T138" i="13"/>
  <c r="R138" i="13"/>
  <c r="P138" i="13"/>
  <c r="J138" i="13"/>
  <c r="BK137" i="13"/>
  <c r="T137" i="13"/>
  <c r="R137" i="13"/>
  <c r="P137" i="13"/>
  <c r="J137" i="13"/>
  <c r="BK136" i="13"/>
  <c r="BI136" i="13"/>
  <c r="BH136" i="13"/>
  <c r="BG136" i="13"/>
  <c r="BF136" i="13"/>
  <c r="T136" i="13"/>
  <c r="R136" i="13"/>
  <c r="P136" i="13"/>
  <c r="J136" i="13"/>
  <c r="BE136" i="13" s="1"/>
  <c r="BK135" i="13"/>
  <c r="T135" i="13"/>
  <c r="R135" i="13"/>
  <c r="P135" i="13"/>
  <c r="J135" i="13"/>
  <c r="BK134" i="13"/>
  <c r="T134" i="13"/>
  <c r="R134" i="13"/>
  <c r="P134" i="13"/>
  <c r="J134" i="13"/>
  <c r="BK133" i="13"/>
  <c r="T133" i="13"/>
  <c r="R133" i="13"/>
  <c r="P133" i="13"/>
  <c r="J133" i="13"/>
  <c r="J130" i="13"/>
  <c r="J129" i="13"/>
  <c r="F129" i="13"/>
  <c r="F127" i="13"/>
  <c r="E125" i="13"/>
  <c r="BI112" i="13"/>
  <c r="BH112" i="13"/>
  <c r="BG112" i="13"/>
  <c r="BF112" i="13"/>
  <c r="BI111" i="13"/>
  <c r="BH111" i="13"/>
  <c r="BG111" i="13"/>
  <c r="BF111" i="13"/>
  <c r="BE111" i="13"/>
  <c r="BI110" i="13"/>
  <c r="BH110" i="13"/>
  <c r="BG110" i="13"/>
  <c r="BF110" i="13"/>
  <c r="BE110" i="13"/>
  <c r="BI109" i="13"/>
  <c r="BH109" i="13"/>
  <c r="BG109" i="13"/>
  <c r="BF109" i="13"/>
  <c r="BE109" i="13"/>
  <c r="BI108" i="13"/>
  <c r="BH108" i="13"/>
  <c r="BG108" i="13"/>
  <c r="BF108" i="13"/>
  <c r="BE108" i="13"/>
  <c r="BI107" i="13"/>
  <c r="BH107" i="13"/>
  <c r="BG107" i="13"/>
  <c r="BF107" i="13"/>
  <c r="BE107" i="13"/>
  <c r="J103" i="13"/>
  <c r="J102" i="13"/>
  <c r="J101" i="13"/>
  <c r="J100" i="13"/>
  <c r="J99" i="13"/>
  <c r="J98" i="13"/>
  <c r="J97" i="13"/>
  <c r="J96" i="13"/>
  <c r="J92" i="13"/>
  <c r="J91" i="13"/>
  <c r="F91" i="13"/>
  <c r="F89" i="13"/>
  <c r="E87" i="13"/>
  <c r="J39" i="13"/>
  <c r="F39" i="13"/>
  <c r="J38" i="13"/>
  <c r="F38" i="13"/>
  <c r="J37" i="13"/>
  <c r="F37" i="13"/>
  <c r="J36" i="13"/>
  <c r="F36" i="13"/>
  <c r="J30" i="13"/>
  <c r="J18" i="13"/>
  <c r="E18" i="13"/>
  <c r="J17" i="13"/>
  <c r="J12" i="13"/>
  <c r="E7" i="13"/>
  <c r="BK220" i="12"/>
  <c r="BI220" i="12"/>
  <c r="BH220" i="12"/>
  <c r="BG220" i="12"/>
  <c r="BF220" i="12"/>
  <c r="T220" i="12"/>
  <c r="R220" i="12"/>
  <c r="P220" i="12"/>
  <c r="J220" i="12"/>
  <c r="BE220" i="12" s="1"/>
  <c r="BK219" i="12"/>
  <c r="T219" i="12"/>
  <c r="R219" i="12"/>
  <c r="P219" i="12"/>
  <c r="J219" i="12"/>
  <c r="BK218" i="12"/>
  <c r="BI218" i="12"/>
  <c r="BH218" i="12"/>
  <c r="BG218" i="12"/>
  <c r="BF218" i="12"/>
  <c r="T218" i="12"/>
  <c r="R218" i="12"/>
  <c r="P218" i="12"/>
  <c r="J218" i="12"/>
  <c r="BE218" i="12" s="1"/>
  <c r="BK217" i="12"/>
  <c r="T217" i="12"/>
  <c r="R217" i="12"/>
  <c r="P217" i="12"/>
  <c r="J217" i="12"/>
  <c r="BK216" i="12"/>
  <c r="BI216" i="12"/>
  <c r="BH216" i="12"/>
  <c r="BG216" i="12"/>
  <c r="BF216" i="12"/>
  <c r="T216" i="12"/>
  <c r="R216" i="12"/>
  <c r="P216" i="12"/>
  <c r="J216" i="12"/>
  <c r="BE216" i="12" s="1"/>
  <c r="BK215" i="12"/>
  <c r="T215" i="12"/>
  <c r="R215" i="12"/>
  <c r="P215" i="12"/>
  <c r="J215" i="12"/>
  <c r="BK214" i="12"/>
  <c r="BI214" i="12"/>
  <c r="BH214" i="12"/>
  <c r="BG214" i="12"/>
  <c r="BF214" i="12"/>
  <c r="T214" i="12"/>
  <c r="R214" i="12"/>
  <c r="P214" i="12"/>
  <c r="J214" i="12"/>
  <c r="BE214" i="12" s="1"/>
  <c r="BK213" i="12"/>
  <c r="T213" i="12"/>
  <c r="R213" i="12"/>
  <c r="P213" i="12"/>
  <c r="J213" i="12"/>
  <c r="BK212" i="12"/>
  <c r="T212" i="12"/>
  <c r="R212" i="12"/>
  <c r="P212" i="12"/>
  <c r="J212" i="12"/>
  <c r="BK211" i="12"/>
  <c r="BI211" i="12"/>
  <c r="BH211" i="12"/>
  <c r="BG211" i="12"/>
  <c r="BF211" i="12"/>
  <c r="T211" i="12"/>
  <c r="R211" i="12"/>
  <c r="P211" i="12"/>
  <c r="J211" i="12"/>
  <c r="BE211" i="12" s="1"/>
  <c r="BK210" i="12"/>
  <c r="BI210" i="12"/>
  <c r="BH210" i="12"/>
  <c r="BG210" i="12"/>
  <c r="BF210" i="12"/>
  <c r="T210" i="12"/>
  <c r="R210" i="12"/>
  <c r="P210" i="12"/>
  <c r="J210" i="12"/>
  <c r="BE210" i="12" s="1"/>
  <c r="BK209" i="12"/>
  <c r="BI209" i="12"/>
  <c r="BH209" i="12"/>
  <c r="BG209" i="12"/>
  <c r="BF209" i="12"/>
  <c r="T209" i="12"/>
  <c r="R209" i="12"/>
  <c r="P209" i="12"/>
  <c r="J209" i="12"/>
  <c r="BE209" i="12" s="1"/>
  <c r="BK208" i="12"/>
  <c r="BI208" i="12"/>
  <c r="BH208" i="12"/>
  <c r="BG208" i="12"/>
  <c r="BF208" i="12"/>
  <c r="T208" i="12"/>
  <c r="R208" i="12"/>
  <c r="P208" i="12"/>
  <c r="J208" i="12"/>
  <c r="BE208" i="12" s="1"/>
  <c r="BK207" i="12"/>
  <c r="BI207" i="12"/>
  <c r="BH207" i="12"/>
  <c r="BG207" i="12"/>
  <c r="BF207" i="12"/>
  <c r="T207" i="12"/>
  <c r="R207" i="12"/>
  <c r="P207" i="12"/>
  <c r="J207" i="12"/>
  <c r="BE207" i="12" s="1"/>
  <c r="BK206" i="12"/>
  <c r="BI206" i="12"/>
  <c r="BH206" i="12"/>
  <c r="BG206" i="12"/>
  <c r="BF206" i="12"/>
  <c r="T206" i="12"/>
  <c r="R206" i="12"/>
  <c r="P206" i="12"/>
  <c r="J206" i="12"/>
  <c r="BE206" i="12" s="1"/>
  <c r="BK205" i="12"/>
  <c r="BI205" i="12"/>
  <c r="BH205" i="12"/>
  <c r="BG205" i="12"/>
  <c r="BF205" i="12"/>
  <c r="T205" i="12"/>
  <c r="R205" i="12"/>
  <c r="P205" i="12"/>
  <c r="J205" i="12"/>
  <c r="BE205" i="12" s="1"/>
  <c r="BK204" i="12"/>
  <c r="BI204" i="12"/>
  <c r="BH204" i="12"/>
  <c r="BG204" i="12"/>
  <c r="BF204" i="12"/>
  <c r="T204" i="12"/>
  <c r="R204" i="12"/>
  <c r="P204" i="12"/>
  <c r="J204" i="12"/>
  <c r="BE204" i="12" s="1"/>
  <c r="BK203" i="12"/>
  <c r="BI203" i="12"/>
  <c r="BH203" i="12"/>
  <c r="BG203" i="12"/>
  <c r="BF203" i="12"/>
  <c r="T203" i="12"/>
  <c r="R203" i="12"/>
  <c r="P203" i="12"/>
  <c r="J203" i="12"/>
  <c r="BE203" i="12" s="1"/>
  <c r="BK202" i="12"/>
  <c r="BI202" i="12"/>
  <c r="BH202" i="12"/>
  <c r="BG202" i="12"/>
  <c r="BF202" i="12"/>
  <c r="T202" i="12"/>
  <c r="R202" i="12"/>
  <c r="P202" i="12"/>
  <c r="J202" i="12"/>
  <c r="BE202" i="12" s="1"/>
  <c r="BK201" i="12"/>
  <c r="BI201" i="12"/>
  <c r="BH201" i="12"/>
  <c r="BG201" i="12"/>
  <c r="BF201" i="12"/>
  <c r="T201" i="12"/>
  <c r="R201" i="12"/>
  <c r="P201" i="12"/>
  <c r="J201" i="12"/>
  <c r="BE201" i="12" s="1"/>
  <c r="BK200" i="12"/>
  <c r="BI200" i="12"/>
  <c r="BH200" i="12"/>
  <c r="BG200" i="12"/>
  <c r="BF200" i="12"/>
  <c r="T200" i="12"/>
  <c r="R200" i="12"/>
  <c r="P200" i="12"/>
  <c r="J200" i="12"/>
  <c r="BE200" i="12" s="1"/>
  <c r="BK199" i="12"/>
  <c r="BI199" i="12"/>
  <c r="BH199" i="12"/>
  <c r="BG199" i="12"/>
  <c r="BF199" i="12"/>
  <c r="T199" i="12"/>
  <c r="R199" i="12"/>
  <c r="P199" i="12"/>
  <c r="J199" i="12"/>
  <c r="BE199" i="12" s="1"/>
  <c r="BK198" i="12"/>
  <c r="BI198" i="12"/>
  <c r="BH198" i="12"/>
  <c r="BG198" i="12"/>
  <c r="BF198" i="12"/>
  <c r="T198" i="12"/>
  <c r="R198" i="12"/>
  <c r="P198" i="12"/>
  <c r="J198" i="12"/>
  <c r="BE198" i="12" s="1"/>
  <c r="BK197" i="12"/>
  <c r="BI197" i="12"/>
  <c r="BH197" i="12"/>
  <c r="BG197" i="12"/>
  <c r="BF197" i="12"/>
  <c r="T197" i="12"/>
  <c r="R197" i="12"/>
  <c r="P197" i="12"/>
  <c r="J197" i="12"/>
  <c r="BE197" i="12" s="1"/>
  <c r="BK196" i="12"/>
  <c r="BI196" i="12"/>
  <c r="BH196" i="12"/>
  <c r="BG196" i="12"/>
  <c r="BF196" i="12"/>
  <c r="T196" i="12"/>
  <c r="R196" i="12"/>
  <c r="P196" i="12"/>
  <c r="J196" i="12"/>
  <c r="BE196" i="12" s="1"/>
  <c r="BK195" i="12"/>
  <c r="BI195" i="12"/>
  <c r="BH195" i="12"/>
  <c r="BG195" i="12"/>
  <c r="BF195" i="12"/>
  <c r="T195" i="12"/>
  <c r="R195" i="12"/>
  <c r="P195" i="12"/>
  <c r="J195" i="12"/>
  <c r="BE195" i="12" s="1"/>
  <c r="BK194" i="12"/>
  <c r="BI194" i="12"/>
  <c r="BH194" i="12"/>
  <c r="BG194" i="12"/>
  <c r="BF194" i="12"/>
  <c r="T194" i="12"/>
  <c r="R194" i="12"/>
  <c r="P194" i="12"/>
  <c r="J194" i="12"/>
  <c r="BE194" i="12" s="1"/>
  <c r="BK193" i="12"/>
  <c r="BI193" i="12"/>
  <c r="BH193" i="12"/>
  <c r="BG193" i="12"/>
  <c r="BF193" i="12"/>
  <c r="T193" i="12"/>
  <c r="R193" i="12"/>
  <c r="P193" i="12"/>
  <c r="J193" i="12"/>
  <c r="BE193" i="12" s="1"/>
  <c r="BK192" i="12"/>
  <c r="BI192" i="12"/>
  <c r="BH192" i="12"/>
  <c r="BG192" i="12"/>
  <c r="BF192" i="12"/>
  <c r="T192" i="12"/>
  <c r="R192" i="12"/>
  <c r="P192" i="12"/>
  <c r="J192" i="12"/>
  <c r="BE192" i="12" s="1"/>
  <c r="BK191" i="12"/>
  <c r="BI191" i="12"/>
  <c r="BH191" i="12"/>
  <c r="BG191" i="12"/>
  <c r="BF191" i="12"/>
  <c r="T191" i="12"/>
  <c r="R191" i="12"/>
  <c r="P191" i="12"/>
  <c r="J191" i="12"/>
  <c r="BE191" i="12" s="1"/>
  <c r="BK190" i="12"/>
  <c r="BI190" i="12"/>
  <c r="BH190" i="12"/>
  <c r="BG190" i="12"/>
  <c r="BF190" i="12"/>
  <c r="T190" i="12"/>
  <c r="R190" i="12"/>
  <c r="P190" i="12"/>
  <c r="J190" i="12"/>
  <c r="BE190" i="12" s="1"/>
  <c r="BK189" i="12"/>
  <c r="BI189" i="12"/>
  <c r="BH189" i="12"/>
  <c r="BG189" i="12"/>
  <c r="BF189" i="12"/>
  <c r="T189" i="12"/>
  <c r="R189" i="12"/>
  <c r="P189" i="12"/>
  <c r="J189" i="12"/>
  <c r="BE189" i="12" s="1"/>
  <c r="BK188" i="12"/>
  <c r="BI188" i="12"/>
  <c r="BH188" i="12"/>
  <c r="BG188" i="12"/>
  <c r="BF188" i="12"/>
  <c r="T188" i="12"/>
  <c r="R188" i="12"/>
  <c r="P188" i="12"/>
  <c r="J188" i="12"/>
  <c r="BE188" i="12" s="1"/>
  <c r="BK187" i="12"/>
  <c r="BI187" i="12"/>
  <c r="BH187" i="12"/>
  <c r="BG187" i="12"/>
  <c r="BF187" i="12"/>
  <c r="T187" i="12"/>
  <c r="R187" i="12"/>
  <c r="P187" i="12"/>
  <c r="J187" i="12"/>
  <c r="BE187" i="12" s="1"/>
  <c r="BK186" i="12"/>
  <c r="BI186" i="12"/>
  <c r="BH186" i="12"/>
  <c r="BG186" i="12"/>
  <c r="BF186" i="12"/>
  <c r="T186" i="12"/>
  <c r="R186" i="12"/>
  <c r="P186" i="12"/>
  <c r="J186" i="12"/>
  <c r="BE186" i="12" s="1"/>
  <c r="BK185" i="12"/>
  <c r="BI185" i="12"/>
  <c r="BH185" i="12"/>
  <c r="BG185" i="12"/>
  <c r="BF185" i="12"/>
  <c r="T185" i="12"/>
  <c r="R185" i="12"/>
  <c r="P185" i="12"/>
  <c r="J185" i="12"/>
  <c r="BE185" i="12" s="1"/>
  <c r="BK184" i="12"/>
  <c r="BI184" i="12"/>
  <c r="BH184" i="12"/>
  <c r="BG184" i="12"/>
  <c r="BF184" i="12"/>
  <c r="T184" i="12"/>
  <c r="R184" i="12"/>
  <c r="P184" i="12"/>
  <c r="J184" i="12"/>
  <c r="BE184" i="12" s="1"/>
  <c r="BK183" i="12"/>
  <c r="BI183" i="12"/>
  <c r="BH183" i="12"/>
  <c r="BG183" i="12"/>
  <c r="BF183" i="12"/>
  <c r="T183" i="12"/>
  <c r="R183" i="12"/>
  <c r="P183" i="12"/>
  <c r="J183" i="12"/>
  <c r="BE183" i="12" s="1"/>
  <c r="BK182" i="12"/>
  <c r="BI182" i="12"/>
  <c r="BH182" i="12"/>
  <c r="BG182" i="12"/>
  <c r="BF182" i="12"/>
  <c r="T182" i="12"/>
  <c r="R182" i="12"/>
  <c r="P182" i="12"/>
  <c r="J182" i="12"/>
  <c r="BE182" i="12" s="1"/>
  <c r="BK181" i="12"/>
  <c r="BI181" i="12"/>
  <c r="BH181" i="12"/>
  <c r="BG181" i="12"/>
  <c r="BF181" i="12"/>
  <c r="T181" i="12"/>
  <c r="R181" i="12"/>
  <c r="P181" i="12"/>
  <c r="J181" i="12"/>
  <c r="BE181" i="12" s="1"/>
  <c r="BK180" i="12"/>
  <c r="BI180" i="12"/>
  <c r="BH180" i="12"/>
  <c r="BG180" i="12"/>
  <c r="BF180" i="12"/>
  <c r="T180" i="12"/>
  <c r="R180" i="12"/>
  <c r="P180" i="12"/>
  <c r="J180" i="12"/>
  <c r="BE180" i="12" s="1"/>
  <c r="BK179" i="12"/>
  <c r="BI179" i="12"/>
  <c r="BH179" i="12"/>
  <c r="BG179" i="12"/>
  <c r="BF179" i="12"/>
  <c r="T179" i="12"/>
  <c r="R179" i="12"/>
  <c r="P179" i="12"/>
  <c r="J179" i="12"/>
  <c r="BE179" i="12" s="1"/>
  <c r="BK178" i="12"/>
  <c r="BI178" i="12"/>
  <c r="BH178" i="12"/>
  <c r="BG178" i="12"/>
  <c r="BF178" i="12"/>
  <c r="T178" i="12"/>
  <c r="R178" i="12"/>
  <c r="P178" i="12"/>
  <c r="J178" i="12"/>
  <c r="BE178" i="12" s="1"/>
  <c r="BK177" i="12"/>
  <c r="BI177" i="12"/>
  <c r="BH177" i="12"/>
  <c r="BG177" i="12"/>
  <c r="BF177" i="12"/>
  <c r="T177" i="12"/>
  <c r="R177" i="12"/>
  <c r="P177" i="12"/>
  <c r="J177" i="12"/>
  <c r="BE177" i="12" s="1"/>
  <c r="BK176" i="12"/>
  <c r="BI176" i="12"/>
  <c r="BH176" i="12"/>
  <c r="BG176" i="12"/>
  <c r="BF176" i="12"/>
  <c r="T176" i="12"/>
  <c r="R176" i="12"/>
  <c r="P176" i="12"/>
  <c r="J176" i="12"/>
  <c r="BE176" i="12" s="1"/>
  <c r="BK175" i="12"/>
  <c r="BI175" i="12"/>
  <c r="BH175" i="12"/>
  <c r="BG175" i="12"/>
  <c r="BF175" i="12"/>
  <c r="T175" i="12"/>
  <c r="R175" i="12"/>
  <c r="P175" i="12"/>
  <c r="J175" i="12"/>
  <c r="BE175" i="12" s="1"/>
  <c r="BK174" i="12"/>
  <c r="T174" i="12"/>
  <c r="R174" i="12"/>
  <c r="P174" i="12"/>
  <c r="J174" i="12"/>
  <c r="BK173" i="12"/>
  <c r="BI173" i="12"/>
  <c r="BH173" i="12"/>
  <c r="BG173" i="12"/>
  <c r="BF173" i="12"/>
  <c r="T173" i="12"/>
  <c r="R173" i="12"/>
  <c r="P173" i="12"/>
  <c r="J173" i="12"/>
  <c r="BE173" i="12" s="1"/>
  <c r="BK172" i="12"/>
  <c r="BI172" i="12"/>
  <c r="BH172" i="12"/>
  <c r="BG172" i="12"/>
  <c r="BF172" i="12"/>
  <c r="T172" i="12"/>
  <c r="R172" i="12"/>
  <c r="P172" i="12"/>
  <c r="J172" i="12"/>
  <c r="BE172" i="12" s="1"/>
  <c r="BK171" i="12"/>
  <c r="BI171" i="12"/>
  <c r="BH171" i="12"/>
  <c r="BG171" i="12"/>
  <c r="BF171" i="12"/>
  <c r="T171" i="12"/>
  <c r="R171" i="12"/>
  <c r="P171" i="12"/>
  <c r="J171" i="12"/>
  <c r="BE171" i="12" s="1"/>
  <c r="BK170" i="12"/>
  <c r="BI170" i="12"/>
  <c r="BH170" i="12"/>
  <c r="BG170" i="12"/>
  <c r="BF170" i="12"/>
  <c r="T170" i="12"/>
  <c r="R170" i="12"/>
  <c r="P170" i="12"/>
  <c r="J170" i="12"/>
  <c r="BE170" i="12" s="1"/>
  <c r="BK169" i="12"/>
  <c r="BI169" i="12"/>
  <c r="BH169" i="12"/>
  <c r="BG169" i="12"/>
  <c r="BF169" i="12"/>
  <c r="T169" i="12"/>
  <c r="R169" i="12"/>
  <c r="P169" i="12"/>
  <c r="J169" i="12"/>
  <c r="BE169" i="12" s="1"/>
  <c r="BK168" i="12"/>
  <c r="BI168" i="12"/>
  <c r="BH168" i="12"/>
  <c r="BG168" i="12"/>
  <c r="BF168" i="12"/>
  <c r="T168" i="12"/>
  <c r="R168" i="12"/>
  <c r="P168" i="12"/>
  <c r="J168" i="12"/>
  <c r="BE168" i="12" s="1"/>
  <c r="BK167" i="12"/>
  <c r="BI167" i="12"/>
  <c r="BH167" i="12"/>
  <c r="BG167" i="12"/>
  <c r="BF167" i="12"/>
  <c r="T167" i="12"/>
  <c r="R167" i="12"/>
  <c r="P167" i="12"/>
  <c r="J167" i="12"/>
  <c r="BE167" i="12" s="1"/>
  <c r="BK166" i="12"/>
  <c r="BI166" i="12"/>
  <c r="BH166" i="12"/>
  <c r="BG166" i="12"/>
  <c r="BF166" i="12"/>
  <c r="T166" i="12"/>
  <c r="R166" i="12"/>
  <c r="P166" i="12"/>
  <c r="J166" i="12"/>
  <c r="BE166" i="12" s="1"/>
  <c r="BK165" i="12"/>
  <c r="BI165" i="12"/>
  <c r="BH165" i="12"/>
  <c r="BG165" i="12"/>
  <c r="BF165" i="12"/>
  <c r="T165" i="12"/>
  <c r="R165" i="12"/>
  <c r="P165" i="12"/>
  <c r="J165" i="12"/>
  <c r="BE165" i="12" s="1"/>
  <c r="BK164" i="12"/>
  <c r="BI164" i="12"/>
  <c r="BH164" i="12"/>
  <c r="BG164" i="12"/>
  <c r="BF164" i="12"/>
  <c r="T164" i="12"/>
  <c r="R164" i="12"/>
  <c r="P164" i="12"/>
  <c r="J164" i="12"/>
  <c r="BE164" i="12" s="1"/>
  <c r="BK163" i="12"/>
  <c r="BI163" i="12"/>
  <c r="BH163" i="12"/>
  <c r="BG163" i="12"/>
  <c r="BF163" i="12"/>
  <c r="T163" i="12"/>
  <c r="R163" i="12"/>
  <c r="P163" i="12"/>
  <c r="J163" i="12"/>
  <c r="BE163" i="12" s="1"/>
  <c r="BK162" i="12"/>
  <c r="BI162" i="12"/>
  <c r="BH162" i="12"/>
  <c r="BG162" i="12"/>
  <c r="BF162" i="12"/>
  <c r="T162" i="12"/>
  <c r="R162" i="12"/>
  <c r="P162" i="12"/>
  <c r="J162" i="12"/>
  <c r="BE162" i="12" s="1"/>
  <c r="BK161" i="12"/>
  <c r="BI161" i="12"/>
  <c r="BH161" i="12"/>
  <c r="BG161" i="12"/>
  <c r="BF161" i="12"/>
  <c r="T161" i="12"/>
  <c r="R161" i="12"/>
  <c r="P161" i="12"/>
  <c r="J161" i="12"/>
  <c r="BE161" i="12" s="1"/>
  <c r="BK160" i="12"/>
  <c r="BI160" i="12"/>
  <c r="BH160" i="12"/>
  <c r="BG160" i="12"/>
  <c r="BF160" i="12"/>
  <c r="T160" i="12"/>
  <c r="R160" i="12"/>
  <c r="P160" i="12"/>
  <c r="J160" i="12"/>
  <c r="BE160" i="12" s="1"/>
  <c r="BK159" i="12"/>
  <c r="BI159" i="12"/>
  <c r="BH159" i="12"/>
  <c r="BG159" i="12"/>
  <c r="BF159" i="12"/>
  <c r="T159" i="12"/>
  <c r="R159" i="12"/>
  <c r="P159" i="12"/>
  <c r="J159" i="12"/>
  <c r="BE159" i="12" s="1"/>
  <c r="BK158" i="12"/>
  <c r="BI158" i="12"/>
  <c r="BH158" i="12"/>
  <c r="BG158" i="12"/>
  <c r="BF158" i="12"/>
  <c r="T158" i="12"/>
  <c r="R158" i="12"/>
  <c r="P158" i="12"/>
  <c r="J158" i="12"/>
  <c r="BE158" i="12" s="1"/>
  <c r="BK157" i="12"/>
  <c r="BI157" i="12"/>
  <c r="BH157" i="12"/>
  <c r="BG157" i="12"/>
  <c r="BF157" i="12"/>
  <c r="T157" i="12"/>
  <c r="R157" i="12"/>
  <c r="P157" i="12"/>
  <c r="J157" i="12"/>
  <c r="BE157" i="12" s="1"/>
  <c r="BK156" i="12"/>
  <c r="BI156" i="12"/>
  <c r="BH156" i="12"/>
  <c r="BG156" i="12"/>
  <c r="BF156" i="12"/>
  <c r="T156" i="12"/>
  <c r="R156" i="12"/>
  <c r="P156" i="12"/>
  <c r="J156" i="12"/>
  <c r="BE156" i="12" s="1"/>
  <c r="BK155" i="12"/>
  <c r="BI155" i="12"/>
  <c r="BH155" i="12"/>
  <c r="BG155" i="12"/>
  <c r="BF155" i="12"/>
  <c r="T155" i="12"/>
  <c r="R155" i="12"/>
  <c r="P155" i="12"/>
  <c r="J155" i="12"/>
  <c r="BE155" i="12" s="1"/>
  <c r="BK154" i="12"/>
  <c r="BI154" i="12"/>
  <c r="BH154" i="12"/>
  <c r="BG154" i="12"/>
  <c r="BF154" i="12"/>
  <c r="T154" i="12"/>
  <c r="R154" i="12"/>
  <c r="P154" i="12"/>
  <c r="J154" i="12"/>
  <c r="BE154" i="12" s="1"/>
  <c r="BK153" i="12"/>
  <c r="BI153" i="12"/>
  <c r="BH153" i="12"/>
  <c r="BG153" i="12"/>
  <c r="BF153" i="12"/>
  <c r="T153" i="12"/>
  <c r="R153" i="12"/>
  <c r="P153" i="12"/>
  <c r="J153" i="12"/>
  <c r="BE153" i="12" s="1"/>
  <c r="BK152" i="12"/>
  <c r="T152" i="12"/>
  <c r="R152" i="12"/>
  <c r="P152" i="12"/>
  <c r="J152" i="12"/>
  <c r="BK151" i="12"/>
  <c r="T151" i="12"/>
  <c r="R151" i="12"/>
  <c r="P151" i="12"/>
  <c r="J151" i="12"/>
  <c r="BK150" i="12"/>
  <c r="BI150" i="12"/>
  <c r="BH150" i="12"/>
  <c r="BG150" i="12"/>
  <c r="BF150" i="12"/>
  <c r="T150" i="12"/>
  <c r="R150" i="12"/>
  <c r="P150" i="12"/>
  <c r="J150" i="12"/>
  <c r="BE150" i="12" s="1"/>
  <c r="BK149" i="12"/>
  <c r="BI149" i="12"/>
  <c r="BH149" i="12"/>
  <c r="BG149" i="12"/>
  <c r="BF149" i="12"/>
  <c r="T149" i="12"/>
  <c r="R149" i="12"/>
  <c r="P149" i="12"/>
  <c r="J149" i="12"/>
  <c r="BE149" i="12" s="1"/>
  <c r="BK148" i="12"/>
  <c r="T148" i="12"/>
  <c r="R148" i="12"/>
  <c r="P148" i="12"/>
  <c r="J148" i="12"/>
  <c r="BK147" i="12"/>
  <c r="BI147" i="12"/>
  <c r="BH147" i="12"/>
  <c r="BG147" i="12"/>
  <c r="BF147" i="12"/>
  <c r="T147" i="12"/>
  <c r="R147" i="12"/>
  <c r="P147" i="12"/>
  <c r="J147" i="12"/>
  <c r="BE147" i="12" s="1"/>
  <c r="BK146" i="12"/>
  <c r="BI146" i="12"/>
  <c r="BH146" i="12"/>
  <c r="BG146" i="12"/>
  <c r="BF146" i="12"/>
  <c r="T146" i="12"/>
  <c r="R146" i="12"/>
  <c r="P146" i="12"/>
  <c r="J146" i="12"/>
  <c r="BE146" i="12" s="1"/>
  <c r="BK145" i="12"/>
  <c r="BI145" i="12"/>
  <c r="BH145" i="12"/>
  <c r="BG145" i="12"/>
  <c r="BF145" i="12"/>
  <c r="T145" i="12"/>
  <c r="R145" i="12"/>
  <c r="P145" i="12"/>
  <c r="J145" i="12"/>
  <c r="BE145" i="12" s="1"/>
  <c r="BK144" i="12"/>
  <c r="T144" i="12"/>
  <c r="R144" i="12"/>
  <c r="P144" i="12"/>
  <c r="J144" i="12"/>
  <c r="BK143" i="12"/>
  <c r="BI143" i="12"/>
  <c r="BH143" i="12"/>
  <c r="BG143" i="12"/>
  <c r="BF143" i="12"/>
  <c r="T143" i="12"/>
  <c r="R143" i="12"/>
  <c r="P143" i="12"/>
  <c r="J143" i="12"/>
  <c r="BE143" i="12" s="1"/>
  <c r="BK142" i="12"/>
  <c r="BI142" i="12"/>
  <c r="BH142" i="12"/>
  <c r="BG142" i="12"/>
  <c r="BF142" i="12"/>
  <c r="T142" i="12"/>
  <c r="R142" i="12"/>
  <c r="P142" i="12"/>
  <c r="J142" i="12"/>
  <c r="BE142" i="12" s="1"/>
  <c r="BK141" i="12"/>
  <c r="BI141" i="12"/>
  <c r="BH141" i="12"/>
  <c r="BG141" i="12"/>
  <c r="BF141" i="12"/>
  <c r="T141" i="12"/>
  <c r="R141" i="12"/>
  <c r="P141" i="12"/>
  <c r="J141" i="12"/>
  <c r="BE141" i="12" s="1"/>
  <c r="BK140" i="12"/>
  <c r="T140" i="12"/>
  <c r="R140" i="12"/>
  <c r="P140" i="12"/>
  <c r="J140" i="12"/>
  <c r="BK139" i="12"/>
  <c r="T139" i="12"/>
  <c r="R139" i="12"/>
  <c r="P139" i="12"/>
  <c r="J139" i="12"/>
  <c r="BK138" i="12"/>
  <c r="T138" i="12"/>
  <c r="R138" i="12"/>
  <c r="P138" i="12"/>
  <c r="J138" i="12"/>
  <c r="J135" i="12"/>
  <c r="J134" i="12"/>
  <c r="F134" i="12"/>
  <c r="F132" i="12"/>
  <c r="E130" i="12"/>
  <c r="BI117" i="12"/>
  <c r="BH117" i="12"/>
  <c r="BG117" i="12"/>
  <c r="BF117" i="12"/>
  <c r="BI116" i="12"/>
  <c r="BH116" i="12"/>
  <c r="BG116" i="12"/>
  <c r="BF116" i="12"/>
  <c r="BE116" i="12"/>
  <c r="BI115" i="12"/>
  <c r="BH115" i="12"/>
  <c r="BG115" i="12"/>
  <c r="BF115" i="12"/>
  <c r="BE115" i="12"/>
  <c r="BI114" i="12"/>
  <c r="BH114" i="12"/>
  <c r="BG114" i="12"/>
  <c r="BF114" i="12"/>
  <c r="BE114" i="12"/>
  <c r="BI113" i="12"/>
  <c r="BH113" i="12"/>
  <c r="BG113" i="12"/>
  <c r="BF113" i="12"/>
  <c r="BE113" i="12"/>
  <c r="BI112" i="12"/>
  <c r="BH112" i="12"/>
  <c r="BG112" i="12"/>
  <c r="BF112" i="12"/>
  <c r="BE112" i="12"/>
  <c r="J108" i="12"/>
  <c r="J107" i="12"/>
  <c r="J106" i="12"/>
  <c r="J105" i="12"/>
  <c r="J104" i="12"/>
  <c r="J103" i="12"/>
  <c r="J102" i="12"/>
  <c r="J101" i="12"/>
  <c r="J100" i="12"/>
  <c r="J99" i="12"/>
  <c r="J98" i="12"/>
  <c r="J97" i="12"/>
  <c r="J96" i="12"/>
  <c r="J92" i="12"/>
  <c r="J91" i="12"/>
  <c r="F91" i="12"/>
  <c r="F89" i="12"/>
  <c r="E87" i="12"/>
  <c r="J39" i="12"/>
  <c r="F39" i="12"/>
  <c r="J38" i="12"/>
  <c r="F38" i="12"/>
  <c r="J37" i="12"/>
  <c r="F37" i="12"/>
  <c r="J36" i="12"/>
  <c r="F36" i="12"/>
  <c r="J30" i="12"/>
  <c r="J18" i="12"/>
  <c r="E18" i="12"/>
  <c r="J17" i="12"/>
  <c r="J12" i="12"/>
  <c r="E7" i="12"/>
  <c r="CK102" i="11"/>
  <c r="CJ102" i="11"/>
  <c r="CI102" i="11"/>
  <c r="CH102" i="11"/>
  <c r="CG102" i="11"/>
  <c r="CF102" i="11"/>
  <c r="CE102" i="11"/>
  <c r="BZ102" i="11"/>
  <c r="CK101" i="11"/>
  <c r="CJ101" i="11"/>
  <c r="CI101" i="11"/>
  <c r="CH101" i="11"/>
  <c r="CG101" i="11"/>
  <c r="CF101" i="11"/>
  <c r="CE101" i="11"/>
  <c r="BZ101" i="11"/>
  <c r="CK100" i="11"/>
  <c r="CJ100" i="11"/>
  <c r="CI100" i="11"/>
  <c r="CH100" i="11"/>
  <c r="CG100" i="11"/>
  <c r="CF100" i="11"/>
  <c r="CE100" i="11"/>
  <c r="BZ100" i="11"/>
  <c r="CK99" i="11"/>
  <c r="CJ99" i="11"/>
  <c r="CI99" i="11"/>
  <c r="CH99" i="11"/>
  <c r="CG99" i="11"/>
  <c r="CF99" i="11"/>
  <c r="CE99" i="11"/>
  <c r="BZ99" i="11"/>
  <c r="BD96" i="11"/>
  <c r="BC96" i="11"/>
  <c r="BB96" i="11"/>
  <c r="BA96" i="11"/>
  <c r="AZ96" i="11"/>
  <c r="AY96" i="11"/>
  <c r="AX96" i="11"/>
  <c r="AW96" i="11"/>
  <c r="AV96" i="11"/>
  <c r="AU96" i="11"/>
  <c r="BD95" i="11"/>
  <c r="BC95" i="11"/>
  <c r="BB95" i="11"/>
  <c r="BA95" i="11"/>
  <c r="AZ95" i="11"/>
  <c r="AY95" i="11"/>
  <c r="AX95" i="11"/>
  <c r="AW95" i="11"/>
  <c r="AV95" i="11"/>
  <c r="AU95" i="11"/>
  <c r="BD94" i="11"/>
  <c r="BC94" i="11"/>
  <c r="BB94" i="11"/>
  <c r="BA94" i="11"/>
  <c r="AZ94" i="11"/>
  <c r="AY94" i="11"/>
  <c r="AX94" i="11"/>
  <c r="AW94" i="11"/>
  <c r="AV94" i="11"/>
  <c r="AU94" i="11"/>
  <c r="AS94" i="11"/>
  <c r="AM90" i="11"/>
  <c r="L90" i="11"/>
  <c r="AM89" i="11"/>
  <c r="L89" i="11"/>
  <c r="AM87" i="11"/>
  <c r="L87" i="11"/>
  <c r="L85" i="11"/>
  <c r="L84" i="11"/>
  <c r="W36" i="11"/>
  <c r="W35" i="11"/>
  <c r="W34" i="11"/>
  <c r="AK33" i="11"/>
  <c r="W33" i="11"/>
  <c r="AT95" i="14" l="1"/>
  <c r="AN95" i="14"/>
  <c r="AT96" i="14"/>
  <c r="AN96" i="14"/>
  <c r="AG94" i="14"/>
  <c r="D17" i="2" s="1"/>
  <c r="E123" i="13"/>
  <c r="E85" i="13"/>
  <c r="J127" i="13"/>
  <c r="J89" i="13"/>
  <c r="F130" i="13"/>
  <c r="F92" i="13"/>
  <c r="J112" i="13"/>
  <c r="E128" i="12"/>
  <c r="E85" i="12"/>
  <c r="J132" i="12"/>
  <c r="J89" i="12"/>
  <c r="F135" i="12"/>
  <c r="F92" i="12"/>
  <c r="J117" i="12"/>
  <c r="AV94" i="14" l="1"/>
  <c r="AK29" i="14" s="1"/>
  <c r="AT94" i="14"/>
  <c r="AN94" i="14" s="1"/>
  <c r="AK26" i="14"/>
  <c r="AK35" i="14" s="1"/>
  <c r="BE112" i="13"/>
  <c r="J106" i="13"/>
  <c r="BE117" i="12"/>
  <c r="J111" i="12"/>
  <c r="CD99" i="11"/>
  <c r="BY99" i="11"/>
  <c r="AN99" i="11"/>
  <c r="J31" i="13" l="1"/>
  <c r="J32" i="13" s="1"/>
  <c r="AG96" i="11" s="1"/>
  <c r="J114" i="13"/>
  <c r="J35" i="13"/>
  <c r="F35" i="13"/>
  <c r="J31" i="12"/>
  <c r="J32" i="12" s="1"/>
  <c r="AG95" i="11" s="1"/>
  <c r="J119" i="12"/>
  <c r="J35" i="12"/>
  <c r="F35" i="12"/>
  <c r="AT96" i="11" l="1"/>
  <c r="AN96" i="11"/>
  <c r="AT95" i="11"/>
  <c r="AN95" i="11"/>
  <c r="AG94" i="11"/>
  <c r="AT94" i="11" s="1"/>
  <c r="J41" i="13"/>
  <c r="J41" i="12"/>
  <c r="AK26" i="11" l="1"/>
  <c r="AG102" i="11"/>
  <c r="AN94" i="11"/>
  <c r="E17" i="2"/>
  <c r="F17" i="2" s="1"/>
  <c r="AG98" i="11" l="1"/>
  <c r="AV100" i="11"/>
  <c r="BY100" i="11" s="1"/>
  <c r="CD100" i="11"/>
  <c r="AN100" i="11"/>
  <c r="AV101" i="11"/>
  <c r="BY101" i="11" s="1"/>
  <c r="CD101" i="11"/>
  <c r="AN101" i="11"/>
  <c r="AV102" i="11"/>
  <c r="BY102" i="11" s="1"/>
  <c r="CD102" i="11"/>
  <c r="AN102" i="11"/>
  <c r="BK94" i="10"/>
  <c r="BI94" i="10"/>
  <c r="BH94" i="10"/>
  <c r="BG94" i="10"/>
  <c r="BF94" i="10"/>
  <c r="T94" i="10"/>
  <c r="R94" i="10"/>
  <c r="P94" i="10"/>
  <c r="J94" i="10"/>
  <c r="BE94" i="10" s="1"/>
  <c r="BK93" i="10"/>
  <c r="T93" i="10"/>
  <c r="R93" i="10"/>
  <c r="P93" i="10"/>
  <c r="J93" i="10"/>
  <c r="BK91" i="10"/>
  <c r="BI91" i="10"/>
  <c r="BH91" i="10"/>
  <c r="BG91" i="10"/>
  <c r="BF91" i="10"/>
  <c r="T91" i="10"/>
  <c r="R91" i="10"/>
  <c r="P91" i="10"/>
  <c r="J91" i="10"/>
  <c r="BE91" i="10" s="1"/>
  <c r="BK90" i="10"/>
  <c r="T90" i="10"/>
  <c r="R90" i="10"/>
  <c r="P90" i="10"/>
  <c r="J90" i="10"/>
  <c r="BK89" i="10"/>
  <c r="BI89" i="10"/>
  <c r="BH89" i="10"/>
  <c r="BG89" i="10"/>
  <c r="BF89" i="10"/>
  <c r="T89" i="10"/>
  <c r="R89" i="10"/>
  <c r="P89" i="10"/>
  <c r="J89" i="10"/>
  <c r="BE89" i="10" s="1"/>
  <c r="BK88" i="10"/>
  <c r="BI88" i="10"/>
  <c r="BH88" i="10"/>
  <c r="BG88" i="10"/>
  <c r="BF88" i="10"/>
  <c r="T88" i="10"/>
  <c r="R88" i="10"/>
  <c r="P88" i="10"/>
  <c r="J88" i="10"/>
  <c r="BE88" i="10" s="1"/>
  <c r="BK86" i="10"/>
  <c r="BI86" i="10"/>
  <c r="BH86" i="10"/>
  <c r="BG86" i="10"/>
  <c r="BF86" i="10"/>
  <c r="T86" i="10"/>
  <c r="R86" i="10"/>
  <c r="P86" i="10"/>
  <c r="J86" i="10"/>
  <c r="BE86" i="10" s="1"/>
  <c r="BK85" i="10"/>
  <c r="T85" i="10"/>
  <c r="R85" i="10"/>
  <c r="P85" i="10"/>
  <c r="J85" i="10"/>
  <c r="BK84" i="10"/>
  <c r="T84" i="10"/>
  <c r="R84" i="10"/>
  <c r="P84" i="10"/>
  <c r="J84" i="10"/>
  <c r="BK83" i="10"/>
  <c r="T83" i="10"/>
  <c r="R83" i="10"/>
  <c r="P83" i="10"/>
  <c r="J83" i="10"/>
  <c r="J79" i="10"/>
  <c r="F77" i="10"/>
  <c r="E75" i="10"/>
  <c r="J63" i="10"/>
  <c r="J62" i="10"/>
  <c r="J61" i="10"/>
  <c r="J60" i="10"/>
  <c r="J59" i="10"/>
  <c r="J54" i="10"/>
  <c r="F52" i="10"/>
  <c r="E50" i="10"/>
  <c r="J37" i="10"/>
  <c r="F37" i="10"/>
  <c r="J36" i="10"/>
  <c r="F36" i="10"/>
  <c r="J35" i="10"/>
  <c r="F35" i="10"/>
  <c r="J34" i="10"/>
  <c r="F34" i="10"/>
  <c r="J33" i="10"/>
  <c r="F33" i="10"/>
  <c r="J30" i="10"/>
  <c r="J24" i="10"/>
  <c r="E24" i="10"/>
  <c r="J23" i="10"/>
  <c r="J18" i="10"/>
  <c r="E18" i="10"/>
  <c r="J17" i="10"/>
  <c r="J15" i="10"/>
  <c r="E15" i="10"/>
  <c r="J14" i="10"/>
  <c r="J12" i="10"/>
  <c r="E7" i="10"/>
  <c r="BK203" i="9"/>
  <c r="BI203" i="9"/>
  <c r="BH203" i="9"/>
  <c r="BG203" i="9"/>
  <c r="BF203" i="9"/>
  <c r="T203" i="9"/>
  <c r="R203" i="9"/>
  <c r="P203" i="9"/>
  <c r="J203" i="9"/>
  <c r="BE203" i="9" s="1"/>
  <c r="BK200" i="9"/>
  <c r="BI200" i="9"/>
  <c r="BH200" i="9"/>
  <c r="BG200" i="9"/>
  <c r="BF200" i="9"/>
  <c r="T200" i="9"/>
  <c r="R200" i="9"/>
  <c r="P200" i="9"/>
  <c r="J200" i="9"/>
  <c r="BE200" i="9" s="1"/>
  <c r="BK197" i="9"/>
  <c r="BI197" i="9"/>
  <c r="BH197" i="9"/>
  <c r="BG197" i="9"/>
  <c r="BF197" i="9"/>
  <c r="T197" i="9"/>
  <c r="R197" i="9"/>
  <c r="P197" i="9"/>
  <c r="J197" i="9"/>
  <c r="BE197" i="9" s="1"/>
  <c r="BK196" i="9"/>
  <c r="T196" i="9"/>
  <c r="R196" i="9"/>
  <c r="P196" i="9"/>
  <c r="J196" i="9"/>
  <c r="BK195" i="9"/>
  <c r="T195" i="9"/>
  <c r="R195" i="9"/>
  <c r="P195" i="9"/>
  <c r="J195" i="9"/>
  <c r="BK193" i="9"/>
  <c r="BI193" i="9"/>
  <c r="BH193" i="9"/>
  <c r="BG193" i="9"/>
  <c r="BF193" i="9"/>
  <c r="T193" i="9"/>
  <c r="R193" i="9"/>
  <c r="P193" i="9"/>
  <c r="J193" i="9"/>
  <c r="BE193" i="9" s="1"/>
  <c r="BK192" i="9"/>
  <c r="T192" i="9"/>
  <c r="R192" i="9"/>
  <c r="P192" i="9"/>
  <c r="J192" i="9"/>
  <c r="BK189" i="9"/>
  <c r="BI189" i="9"/>
  <c r="BH189" i="9"/>
  <c r="BG189" i="9"/>
  <c r="BF189" i="9"/>
  <c r="T189" i="9"/>
  <c r="R189" i="9"/>
  <c r="P189" i="9"/>
  <c r="J189" i="9"/>
  <c r="BE189" i="9" s="1"/>
  <c r="BK186" i="9"/>
  <c r="BI186" i="9"/>
  <c r="BH186" i="9"/>
  <c r="BG186" i="9"/>
  <c r="BF186" i="9"/>
  <c r="T186" i="9"/>
  <c r="R186" i="9"/>
  <c r="P186" i="9"/>
  <c r="J186" i="9"/>
  <c r="BE186" i="9" s="1"/>
  <c r="BK185" i="9"/>
  <c r="BI185" i="9"/>
  <c r="BH185" i="9"/>
  <c r="BG185" i="9"/>
  <c r="BF185" i="9"/>
  <c r="T185" i="9"/>
  <c r="R185" i="9"/>
  <c r="P185" i="9"/>
  <c r="J185" i="9"/>
  <c r="BE185" i="9" s="1"/>
  <c r="BK184" i="9"/>
  <c r="BI184" i="9"/>
  <c r="BH184" i="9"/>
  <c r="BG184" i="9"/>
  <c r="BF184" i="9"/>
  <c r="T184" i="9"/>
  <c r="R184" i="9"/>
  <c r="P184" i="9"/>
  <c r="J184" i="9"/>
  <c r="BE184" i="9" s="1"/>
  <c r="BK181" i="9"/>
  <c r="BI181" i="9"/>
  <c r="BH181" i="9"/>
  <c r="BG181" i="9"/>
  <c r="BF181" i="9"/>
  <c r="T181" i="9"/>
  <c r="R181" i="9"/>
  <c r="P181" i="9"/>
  <c r="J181" i="9"/>
  <c r="BE181" i="9" s="1"/>
  <c r="BK180" i="9"/>
  <c r="BI180" i="9"/>
  <c r="BH180" i="9"/>
  <c r="BG180" i="9"/>
  <c r="BF180" i="9"/>
  <c r="T180" i="9"/>
  <c r="R180" i="9"/>
  <c r="P180" i="9"/>
  <c r="J180" i="9"/>
  <c r="BE180" i="9" s="1"/>
  <c r="BK177" i="9"/>
  <c r="BI177" i="9"/>
  <c r="BH177" i="9"/>
  <c r="BG177" i="9"/>
  <c r="BF177" i="9"/>
  <c r="T177" i="9"/>
  <c r="R177" i="9"/>
  <c r="P177" i="9"/>
  <c r="J177" i="9"/>
  <c r="BE177" i="9" s="1"/>
  <c r="BK174" i="9"/>
  <c r="BI174" i="9"/>
  <c r="BH174" i="9"/>
  <c r="BG174" i="9"/>
  <c r="BF174" i="9"/>
  <c r="T174" i="9"/>
  <c r="R174" i="9"/>
  <c r="P174" i="9"/>
  <c r="J174" i="9"/>
  <c r="BE174" i="9" s="1"/>
  <c r="BK171" i="9"/>
  <c r="BI171" i="9"/>
  <c r="BH171" i="9"/>
  <c r="BG171" i="9"/>
  <c r="BF171" i="9"/>
  <c r="T171" i="9"/>
  <c r="R171" i="9"/>
  <c r="P171" i="9"/>
  <c r="J171" i="9"/>
  <c r="BE171" i="9" s="1"/>
  <c r="BK170" i="9"/>
  <c r="BI170" i="9"/>
  <c r="BH170" i="9"/>
  <c r="BG170" i="9"/>
  <c r="BF170" i="9"/>
  <c r="T170" i="9"/>
  <c r="R170" i="9"/>
  <c r="P170" i="9"/>
  <c r="J170" i="9"/>
  <c r="BE170" i="9" s="1"/>
  <c r="BK167" i="9"/>
  <c r="BI167" i="9"/>
  <c r="BH167" i="9"/>
  <c r="BG167" i="9"/>
  <c r="BF167" i="9"/>
  <c r="T167" i="9"/>
  <c r="R167" i="9"/>
  <c r="P167" i="9"/>
  <c r="J167" i="9"/>
  <c r="BE167" i="9" s="1"/>
  <c r="BK166" i="9"/>
  <c r="BI166" i="9"/>
  <c r="BH166" i="9"/>
  <c r="BG166" i="9"/>
  <c r="BF166" i="9"/>
  <c r="T166" i="9"/>
  <c r="R166" i="9"/>
  <c r="P166" i="9"/>
  <c r="J166" i="9"/>
  <c r="BE166" i="9" s="1"/>
  <c r="BK165" i="9"/>
  <c r="BI165" i="9"/>
  <c r="BH165" i="9"/>
  <c r="BG165" i="9"/>
  <c r="BF165" i="9"/>
  <c r="T165" i="9"/>
  <c r="R165" i="9"/>
  <c r="P165" i="9"/>
  <c r="J165" i="9"/>
  <c r="BE165" i="9" s="1"/>
  <c r="BK162" i="9"/>
  <c r="BI162" i="9"/>
  <c r="BH162" i="9"/>
  <c r="BG162" i="9"/>
  <c r="BF162" i="9"/>
  <c r="T162" i="9"/>
  <c r="R162" i="9"/>
  <c r="P162" i="9"/>
  <c r="J162" i="9"/>
  <c r="BE162" i="9" s="1"/>
  <c r="BK160" i="9"/>
  <c r="BI160" i="9"/>
  <c r="BH160" i="9"/>
  <c r="BG160" i="9"/>
  <c r="BF160" i="9"/>
  <c r="T160" i="9"/>
  <c r="R160" i="9"/>
  <c r="P160" i="9"/>
  <c r="J160" i="9"/>
  <c r="BE160" i="9" s="1"/>
  <c r="BK157" i="9"/>
  <c r="BI157" i="9"/>
  <c r="BH157" i="9"/>
  <c r="BG157" i="9"/>
  <c r="BF157" i="9"/>
  <c r="T157" i="9"/>
  <c r="R157" i="9"/>
  <c r="P157" i="9"/>
  <c r="J157" i="9"/>
  <c r="BE157" i="9" s="1"/>
  <c r="BK156" i="9"/>
  <c r="T156" i="9"/>
  <c r="R156" i="9"/>
  <c r="P156" i="9"/>
  <c r="J156" i="9"/>
  <c r="BK153" i="9"/>
  <c r="BI153" i="9"/>
  <c r="BH153" i="9"/>
  <c r="BG153" i="9"/>
  <c r="BF153" i="9"/>
  <c r="T153" i="9"/>
  <c r="R153" i="9"/>
  <c r="P153" i="9"/>
  <c r="J153" i="9"/>
  <c r="BE153" i="9" s="1"/>
  <c r="BK150" i="9"/>
  <c r="BI150" i="9"/>
  <c r="BH150" i="9"/>
  <c r="BG150" i="9"/>
  <c r="BF150" i="9"/>
  <c r="T150" i="9"/>
  <c r="R150" i="9"/>
  <c r="P150" i="9"/>
  <c r="J150" i="9"/>
  <c r="BE150" i="9" s="1"/>
  <c r="BK147" i="9"/>
  <c r="BI147" i="9"/>
  <c r="BH147" i="9"/>
  <c r="BG147" i="9"/>
  <c r="BF147" i="9"/>
  <c r="T147" i="9"/>
  <c r="R147" i="9"/>
  <c r="P147" i="9"/>
  <c r="J147" i="9"/>
  <c r="BE147" i="9" s="1"/>
  <c r="BK144" i="9"/>
  <c r="BI144" i="9"/>
  <c r="BH144" i="9"/>
  <c r="BG144" i="9"/>
  <c r="BF144" i="9"/>
  <c r="T144" i="9"/>
  <c r="R144" i="9"/>
  <c r="P144" i="9"/>
  <c r="J144" i="9"/>
  <c r="BE144" i="9" s="1"/>
  <c r="BK143" i="9"/>
  <c r="T143" i="9"/>
  <c r="R143" i="9"/>
  <c r="P143" i="9"/>
  <c r="J143" i="9"/>
  <c r="BK140" i="9"/>
  <c r="BI140" i="9"/>
  <c r="BH140" i="9"/>
  <c r="BG140" i="9"/>
  <c r="BF140" i="9"/>
  <c r="T140" i="9"/>
  <c r="R140" i="9"/>
  <c r="P140" i="9"/>
  <c r="J140" i="9"/>
  <c r="BE140" i="9" s="1"/>
  <c r="BK138" i="9"/>
  <c r="BI138" i="9"/>
  <c r="BH138" i="9"/>
  <c r="BG138" i="9"/>
  <c r="BF138" i="9"/>
  <c r="T138" i="9"/>
  <c r="R138" i="9"/>
  <c r="P138" i="9"/>
  <c r="J138" i="9"/>
  <c r="BE138" i="9" s="1"/>
  <c r="BK131" i="9"/>
  <c r="BI131" i="9"/>
  <c r="BH131" i="9"/>
  <c r="BG131" i="9"/>
  <c r="BF131" i="9"/>
  <c r="T131" i="9"/>
  <c r="R131" i="9"/>
  <c r="P131" i="9"/>
  <c r="J131" i="9"/>
  <c r="BE131" i="9" s="1"/>
  <c r="BK125" i="9"/>
  <c r="BI125" i="9"/>
  <c r="BH125" i="9"/>
  <c r="BG125" i="9"/>
  <c r="BF125" i="9"/>
  <c r="T125" i="9"/>
  <c r="R125" i="9"/>
  <c r="P125" i="9"/>
  <c r="J125" i="9"/>
  <c r="BE125" i="9" s="1"/>
  <c r="BK118" i="9"/>
  <c r="BI118" i="9"/>
  <c r="BH118" i="9"/>
  <c r="BG118" i="9"/>
  <c r="BF118" i="9"/>
  <c r="T118" i="9"/>
  <c r="R118" i="9"/>
  <c r="P118" i="9"/>
  <c r="J118" i="9"/>
  <c r="BE118" i="9" s="1"/>
  <c r="BK112" i="9"/>
  <c r="BI112" i="9"/>
  <c r="BH112" i="9"/>
  <c r="BG112" i="9"/>
  <c r="BF112" i="9"/>
  <c r="T112" i="9"/>
  <c r="R112" i="9"/>
  <c r="P112" i="9"/>
  <c r="J112" i="9"/>
  <c r="BE112" i="9" s="1"/>
  <c r="BK110" i="9"/>
  <c r="BI110" i="9"/>
  <c r="BH110" i="9"/>
  <c r="BG110" i="9"/>
  <c r="BF110" i="9"/>
  <c r="T110" i="9"/>
  <c r="R110" i="9"/>
  <c r="P110" i="9"/>
  <c r="J110" i="9"/>
  <c r="BE110" i="9" s="1"/>
  <c r="BK107" i="9"/>
  <c r="BI107" i="9"/>
  <c r="BH107" i="9"/>
  <c r="BG107" i="9"/>
  <c r="BF107" i="9"/>
  <c r="T107" i="9"/>
  <c r="R107" i="9"/>
  <c r="P107" i="9"/>
  <c r="J107" i="9"/>
  <c r="BE107" i="9" s="1"/>
  <c r="BK103" i="9"/>
  <c r="BI103" i="9"/>
  <c r="BH103" i="9"/>
  <c r="BG103" i="9"/>
  <c r="BF103" i="9"/>
  <c r="T103" i="9"/>
  <c r="R103" i="9"/>
  <c r="P103" i="9"/>
  <c r="J103" i="9"/>
  <c r="BE103" i="9" s="1"/>
  <c r="BK99" i="9"/>
  <c r="BI99" i="9"/>
  <c r="BH99" i="9"/>
  <c r="BG99" i="9"/>
  <c r="BF99" i="9"/>
  <c r="T99" i="9"/>
  <c r="R99" i="9"/>
  <c r="P99" i="9"/>
  <c r="J99" i="9"/>
  <c r="BE99" i="9" s="1"/>
  <c r="BK95" i="9"/>
  <c r="BI95" i="9"/>
  <c r="BH95" i="9"/>
  <c r="BG95" i="9"/>
  <c r="BF95" i="9"/>
  <c r="T95" i="9"/>
  <c r="R95" i="9"/>
  <c r="P95" i="9"/>
  <c r="J95" i="9"/>
  <c r="BE95" i="9" s="1"/>
  <c r="BK94" i="9"/>
  <c r="T94" i="9"/>
  <c r="R94" i="9"/>
  <c r="P94" i="9"/>
  <c r="J94" i="9"/>
  <c r="BK93" i="9"/>
  <c r="T93" i="9"/>
  <c r="R93" i="9"/>
  <c r="P93" i="9"/>
  <c r="J93" i="9"/>
  <c r="BK92" i="9"/>
  <c r="T92" i="9"/>
  <c r="R92" i="9"/>
  <c r="P92" i="9"/>
  <c r="J92" i="9"/>
  <c r="J88" i="9"/>
  <c r="F86" i="9"/>
  <c r="E84" i="9"/>
  <c r="J70" i="9"/>
  <c r="J69" i="9"/>
  <c r="J68" i="9"/>
  <c r="J67" i="9"/>
  <c r="J66" i="9"/>
  <c r="J65" i="9"/>
  <c r="J64" i="9"/>
  <c r="J63" i="9"/>
  <c r="J58" i="9"/>
  <c r="F56" i="9"/>
  <c r="E54" i="9"/>
  <c r="J39" i="9"/>
  <c r="F39" i="9"/>
  <c r="J38" i="9"/>
  <c r="F38" i="9"/>
  <c r="J37" i="9"/>
  <c r="F37" i="9"/>
  <c r="J36" i="9"/>
  <c r="F36" i="9"/>
  <c r="J35" i="9"/>
  <c r="F35" i="9"/>
  <c r="J32" i="9"/>
  <c r="J26" i="9"/>
  <c r="E26" i="9"/>
  <c r="J25" i="9"/>
  <c r="J20" i="9"/>
  <c r="E20" i="9"/>
  <c r="J19" i="9"/>
  <c r="J17" i="9"/>
  <c r="E17" i="9"/>
  <c r="J16" i="9"/>
  <c r="J14" i="9"/>
  <c r="E7" i="9"/>
  <c r="BK347" i="8"/>
  <c r="BI347" i="8"/>
  <c r="BH347" i="8"/>
  <c r="BG347" i="8"/>
  <c r="BF347" i="8"/>
  <c r="T347" i="8"/>
  <c r="R347" i="8"/>
  <c r="P347" i="8"/>
  <c r="J347" i="8"/>
  <c r="BE347" i="8" s="1"/>
  <c r="BK346" i="8"/>
  <c r="T346" i="8"/>
  <c r="R346" i="8"/>
  <c r="P346" i="8"/>
  <c r="J346" i="8"/>
  <c r="BK344" i="8"/>
  <c r="BI344" i="8"/>
  <c r="BH344" i="8"/>
  <c r="BG344" i="8"/>
  <c r="BF344" i="8"/>
  <c r="T344" i="8"/>
  <c r="R344" i="8"/>
  <c r="P344" i="8"/>
  <c r="J344" i="8"/>
  <c r="BE344" i="8" s="1"/>
  <c r="BK342" i="8"/>
  <c r="BI342" i="8"/>
  <c r="BH342" i="8"/>
  <c r="BG342" i="8"/>
  <c r="BF342" i="8"/>
  <c r="T342" i="8"/>
  <c r="R342" i="8"/>
  <c r="P342" i="8"/>
  <c r="J342" i="8"/>
  <c r="BE342" i="8" s="1"/>
  <c r="BK339" i="8"/>
  <c r="BI339" i="8"/>
  <c r="BH339" i="8"/>
  <c r="BG339" i="8"/>
  <c r="BF339" i="8"/>
  <c r="T339" i="8"/>
  <c r="R339" i="8"/>
  <c r="P339" i="8"/>
  <c r="J339" i="8"/>
  <c r="BE339" i="8" s="1"/>
  <c r="BK337" i="8"/>
  <c r="BI337" i="8"/>
  <c r="BH337" i="8"/>
  <c r="BG337" i="8"/>
  <c r="BF337" i="8"/>
  <c r="T337" i="8"/>
  <c r="R337" i="8"/>
  <c r="P337" i="8"/>
  <c r="J337" i="8"/>
  <c r="BE337" i="8" s="1"/>
  <c r="BK336" i="8"/>
  <c r="T336" i="8"/>
  <c r="R336" i="8"/>
  <c r="P336" i="8"/>
  <c r="J336" i="8"/>
  <c r="BK332" i="8"/>
  <c r="BI332" i="8"/>
  <c r="BH332" i="8"/>
  <c r="BG332" i="8"/>
  <c r="BF332" i="8"/>
  <c r="T332" i="8"/>
  <c r="R332" i="8"/>
  <c r="P332" i="8"/>
  <c r="J332" i="8"/>
  <c r="BE332" i="8" s="1"/>
  <c r="BK328" i="8"/>
  <c r="BI328" i="8"/>
  <c r="BH328" i="8"/>
  <c r="BG328" i="8"/>
  <c r="BF328" i="8"/>
  <c r="T328" i="8"/>
  <c r="R328" i="8"/>
  <c r="P328" i="8"/>
  <c r="J328" i="8"/>
  <c r="BE328" i="8" s="1"/>
  <c r="BK327" i="8"/>
  <c r="T327" i="8"/>
  <c r="R327" i="8"/>
  <c r="P327" i="8"/>
  <c r="J327" i="8"/>
  <c r="BK324" i="8"/>
  <c r="BI324" i="8"/>
  <c r="BH324" i="8"/>
  <c r="BG324" i="8"/>
  <c r="BF324" i="8"/>
  <c r="T324" i="8"/>
  <c r="R324" i="8"/>
  <c r="P324" i="8"/>
  <c r="J324" i="8"/>
  <c r="BE324" i="8" s="1"/>
  <c r="BK321" i="8"/>
  <c r="BI321" i="8"/>
  <c r="BH321" i="8"/>
  <c r="BG321" i="8"/>
  <c r="BF321" i="8"/>
  <c r="T321" i="8"/>
  <c r="R321" i="8"/>
  <c r="P321" i="8"/>
  <c r="J321" i="8"/>
  <c r="BE321" i="8" s="1"/>
  <c r="BK320" i="8"/>
  <c r="BI320" i="8"/>
  <c r="BH320" i="8"/>
  <c r="BG320" i="8"/>
  <c r="BF320" i="8"/>
  <c r="T320" i="8"/>
  <c r="R320" i="8"/>
  <c r="P320" i="8"/>
  <c r="J320" i="8"/>
  <c r="BE320" i="8" s="1"/>
  <c r="BK319" i="8"/>
  <c r="BI319" i="8"/>
  <c r="BH319" i="8"/>
  <c r="BG319" i="8"/>
  <c r="BF319" i="8"/>
  <c r="T319" i="8"/>
  <c r="R319" i="8"/>
  <c r="P319" i="8"/>
  <c r="J319" i="8"/>
  <c r="BE319" i="8" s="1"/>
  <c r="BK316" i="8"/>
  <c r="BI316" i="8"/>
  <c r="BH316" i="8"/>
  <c r="BG316" i="8"/>
  <c r="BF316" i="8"/>
  <c r="T316" i="8"/>
  <c r="R316" i="8"/>
  <c r="P316" i="8"/>
  <c r="J316" i="8"/>
  <c r="BE316" i="8" s="1"/>
  <c r="BK315" i="8"/>
  <c r="BI315" i="8"/>
  <c r="BH315" i="8"/>
  <c r="BG315" i="8"/>
  <c r="BF315" i="8"/>
  <c r="T315" i="8"/>
  <c r="R315" i="8"/>
  <c r="P315" i="8"/>
  <c r="J315" i="8"/>
  <c r="BE315" i="8" s="1"/>
  <c r="BK314" i="8"/>
  <c r="BI314" i="8"/>
  <c r="BH314" i="8"/>
  <c r="BG314" i="8"/>
  <c r="BF314" i="8"/>
  <c r="T314" i="8"/>
  <c r="R314" i="8"/>
  <c r="P314" i="8"/>
  <c r="J314" i="8"/>
  <c r="BE314" i="8" s="1"/>
  <c r="BK311" i="8"/>
  <c r="BI311" i="8"/>
  <c r="BH311" i="8"/>
  <c r="BG311" i="8"/>
  <c r="BF311" i="8"/>
  <c r="T311" i="8"/>
  <c r="R311" i="8"/>
  <c r="P311" i="8"/>
  <c r="J311" i="8"/>
  <c r="BE311" i="8" s="1"/>
  <c r="BK308" i="8"/>
  <c r="BI308" i="8"/>
  <c r="BH308" i="8"/>
  <c r="BG308" i="8"/>
  <c r="BF308" i="8"/>
  <c r="T308" i="8"/>
  <c r="R308" i="8"/>
  <c r="P308" i="8"/>
  <c r="J308" i="8"/>
  <c r="BE308" i="8" s="1"/>
  <c r="BK305" i="8"/>
  <c r="BI305" i="8"/>
  <c r="BH305" i="8"/>
  <c r="BG305" i="8"/>
  <c r="BF305" i="8"/>
  <c r="T305" i="8"/>
  <c r="R305" i="8"/>
  <c r="P305" i="8"/>
  <c r="J305" i="8"/>
  <c r="BE305" i="8" s="1"/>
  <c r="BK304" i="8"/>
  <c r="BI304" i="8"/>
  <c r="BH304" i="8"/>
  <c r="BG304" i="8"/>
  <c r="BF304" i="8"/>
  <c r="T304" i="8"/>
  <c r="R304" i="8"/>
  <c r="P304" i="8"/>
  <c r="J304" i="8"/>
  <c r="BE304" i="8" s="1"/>
  <c r="BK301" i="8"/>
  <c r="BI301" i="8"/>
  <c r="BH301" i="8"/>
  <c r="BG301" i="8"/>
  <c r="BF301" i="8"/>
  <c r="T301" i="8"/>
  <c r="R301" i="8"/>
  <c r="P301" i="8"/>
  <c r="J301" i="8"/>
  <c r="BE301" i="8" s="1"/>
  <c r="BK300" i="8"/>
  <c r="BI300" i="8"/>
  <c r="BH300" i="8"/>
  <c r="BG300" i="8"/>
  <c r="BF300" i="8"/>
  <c r="T300" i="8"/>
  <c r="R300" i="8"/>
  <c r="P300" i="8"/>
  <c r="J300" i="8"/>
  <c r="BE300" i="8" s="1"/>
  <c r="BK299" i="8"/>
  <c r="BI299" i="8"/>
  <c r="BH299" i="8"/>
  <c r="BG299" i="8"/>
  <c r="BF299" i="8"/>
  <c r="T299" i="8"/>
  <c r="R299" i="8"/>
  <c r="P299" i="8"/>
  <c r="J299" i="8"/>
  <c r="BE299" i="8" s="1"/>
  <c r="BK296" i="8"/>
  <c r="BI296" i="8"/>
  <c r="BH296" i="8"/>
  <c r="BG296" i="8"/>
  <c r="BF296" i="8"/>
  <c r="T296" i="8"/>
  <c r="R296" i="8"/>
  <c r="P296" i="8"/>
  <c r="J296" i="8"/>
  <c r="BE296" i="8" s="1"/>
  <c r="BK295" i="8"/>
  <c r="BI295" i="8"/>
  <c r="BH295" i="8"/>
  <c r="BG295" i="8"/>
  <c r="BF295" i="8"/>
  <c r="T295" i="8"/>
  <c r="R295" i="8"/>
  <c r="P295" i="8"/>
  <c r="J295" i="8"/>
  <c r="BE295" i="8" s="1"/>
  <c r="BK292" i="8"/>
  <c r="BI292" i="8"/>
  <c r="BH292" i="8"/>
  <c r="BG292" i="8"/>
  <c r="BF292" i="8"/>
  <c r="T292" i="8"/>
  <c r="R292" i="8"/>
  <c r="P292" i="8"/>
  <c r="J292" i="8"/>
  <c r="BE292" i="8" s="1"/>
  <c r="BK290" i="8"/>
  <c r="BI290" i="8"/>
  <c r="BH290" i="8"/>
  <c r="BG290" i="8"/>
  <c r="BF290" i="8"/>
  <c r="T290" i="8"/>
  <c r="R290" i="8"/>
  <c r="P290" i="8"/>
  <c r="J290" i="8"/>
  <c r="BE290" i="8" s="1"/>
  <c r="BK287" i="8"/>
  <c r="BI287" i="8"/>
  <c r="BH287" i="8"/>
  <c r="BG287" i="8"/>
  <c r="BF287" i="8"/>
  <c r="T287" i="8"/>
  <c r="R287" i="8"/>
  <c r="P287" i="8"/>
  <c r="J287" i="8"/>
  <c r="BE287" i="8" s="1"/>
  <c r="BK286" i="8"/>
  <c r="BI286" i="8"/>
  <c r="BH286" i="8"/>
  <c r="BG286" i="8"/>
  <c r="BF286" i="8"/>
  <c r="T286" i="8"/>
  <c r="R286" i="8"/>
  <c r="P286" i="8"/>
  <c r="J286" i="8"/>
  <c r="BE286" i="8" s="1"/>
  <c r="BK283" i="8"/>
  <c r="BI283" i="8"/>
  <c r="BH283" i="8"/>
  <c r="BG283" i="8"/>
  <c r="BF283" i="8"/>
  <c r="T283" i="8"/>
  <c r="R283" i="8"/>
  <c r="P283" i="8"/>
  <c r="J283" i="8"/>
  <c r="BE283" i="8" s="1"/>
  <c r="BK282" i="8"/>
  <c r="BI282" i="8"/>
  <c r="BH282" i="8"/>
  <c r="BG282" i="8"/>
  <c r="BF282" i="8"/>
  <c r="T282" i="8"/>
  <c r="R282" i="8"/>
  <c r="P282" i="8"/>
  <c r="J282" i="8"/>
  <c r="BE282" i="8" s="1"/>
  <c r="BK279" i="8"/>
  <c r="BI279" i="8"/>
  <c r="BH279" i="8"/>
  <c r="BG279" i="8"/>
  <c r="BF279" i="8"/>
  <c r="T279" i="8"/>
  <c r="R279" i="8"/>
  <c r="P279" i="8"/>
  <c r="J279" i="8"/>
  <c r="BE279" i="8" s="1"/>
  <c r="BK278" i="8"/>
  <c r="T278" i="8"/>
  <c r="R278" i="8"/>
  <c r="P278" i="8"/>
  <c r="J278" i="8"/>
  <c r="BK276" i="8"/>
  <c r="BI276" i="8"/>
  <c r="BH276" i="8"/>
  <c r="BG276" i="8"/>
  <c r="BF276" i="8"/>
  <c r="T276" i="8"/>
  <c r="R276" i="8"/>
  <c r="P276" i="8"/>
  <c r="J276" i="8"/>
  <c r="BE276" i="8" s="1"/>
  <c r="BK274" i="8"/>
  <c r="BI274" i="8"/>
  <c r="BH274" i="8"/>
  <c r="BG274" i="8"/>
  <c r="BF274" i="8"/>
  <c r="T274" i="8"/>
  <c r="R274" i="8"/>
  <c r="P274" i="8"/>
  <c r="J274" i="8"/>
  <c r="BE274" i="8" s="1"/>
  <c r="BK270" i="8"/>
  <c r="BI270" i="8"/>
  <c r="BH270" i="8"/>
  <c r="BG270" i="8"/>
  <c r="BF270" i="8"/>
  <c r="T270" i="8"/>
  <c r="R270" i="8"/>
  <c r="P270" i="8"/>
  <c r="J270" i="8"/>
  <c r="BE270" i="8" s="1"/>
  <c r="BK266" i="8"/>
  <c r="BI266" i="8"/>
  <c r="BH266" i="8"/>
  <c r="BG266" i="8"/>
  <c r="BF266" i="8"/>
  <c r="T266" i="8"/>
  <c r="R266" i="8"/>
  <c r="P266" i="8"/>
  <c r="J266" i="8"/>
  <c r="BE266" i="8" s="1"/>
  <c r="BK265" i="8"/>
  <c r="T265" i="8"/>
  <c r="R265" i="8"/>
  <c r="P265" i="8"/>
  <c r="J265" i="8"/>
  <c r="BK262" i="8"/>
  <c r="BI262" i="8"/>
  <c r="BH262" i="8"/>
  <c r="BG262" i="8"/>
  <c r="BF262" i="8"/>
  <c r="T262" i="8"/>
  <c r="R262" i="8"/>
  <c r="P262" i="8"/>
  <c r="J262" i="8"/>
  <c r="BE262" i="8" s="1"/>
  <c r="BK259" i="8"/>
  <c r="BI259" i="8"/>
  <c r="BH259" i="8"/>
  <c r="BG259" i="8"/>
  <c r="BF259" i="8"/>
  <c r="T259" i="8"/>
  <c r="R259" i="8"/>
  <c r="P259" i="8"/>
  <c r="J259" i="8"/>
  <c r="BE259" i="8" s="1"/>
  <c r="BK255" i="8"/>
  <c r="BI255" i="8"/>
  <c r="BH255" i="8"/>
  <c r="BG255" i="8"/>
  <c r="BF255" i="8"/>
  <c r="T255" i="8"/>
  <c r="R255" i="8"/>
  <c r="P255" i="8"/>
  <c r="J255" i="8"/>
  <c r="BE255" i="8" s="1"/>
  <c r="BK254" i="8"/>
  <c r="T254" i="8"/>
  <c r="R254" i="8"/>
  <c r="P254" i="8"/>
  <c r="J254" i="8"/>
  <c r="BK248" i="8"/>
  <c r="BI248" i="8"/>
  <c r="BH248" i="8"/>
  <c r="BG248" i="8"/>
  <c r="BF248" i="8"/>
  <c r="T248" i="8"/>
  <c r="R248" i="8"/>
  <c r="P248" i="8"/>
  <c r="J248" i="8"/>
  <c r="BE248" i="8" s="1"/>
  <c r="BK242" i="8"/>
  <c r="BI242" i="8"/>
  <c r="BH242" i="8"/>
  <c r="BG242" i="8"/>
  <c r="BF242" i="8"/>
  <c r="T242" i="8"/>
  <c r="R242" i="8"/>
  <c r="P242" i="8"/>
  <c r="J242" i="8"/>
  <c r="BE242" i="8" s="1"/>
  <c r="BK233" i="8"/>
  <c r="BI233" i="8"/>
  <c r="BH233" i="8"/>
  <c r="BG233" i="8"/>
  <c r="BF233" i="8"/>
  <c r="T233" i="8"/>
  <c r="R233" i="8"/>
  <c r="P233" i="8"/>
  <c r="J233" i="8"/>
  <c r="BE233" i="8" s="1"/>
  <c r="BK226" i="8"/>
  <c r="BI226" i="8"/>
  <c r="BH226" i="8"/>
  <c r="BG226" i="8"/>
  <c r="BF226" i="8"/>
  <c r="T226" i="8"/>
  <c r="R226" i="8"/>
  <c r="P226" i="8"/>
  <c r="J226" i="8"/>
  <c r="BE226" i="8" s="1"/>
  <c r="BK218" i="8"/>
  <c r="BI218" i="8"/>
  <c r="BH218" i="8"/>
  <c r="BG218" i="8"/>
  <c r="BF218" i="8"/>
  <c r="T218" i="8"/>
  <c r="R218" i="8"/>
  <c r="P218" i="8"/>
  <c r="J218" i="8"/>
  <c r="BE218" i="8" s="1"/>
  <c r="BK211" i="8"/>
  <c r="BI211" i="8"/>
  <c r="BH211" i="8"/>
  <c r="BG211" i="8"/>
  <c r="BF211" i="8"/>
  <c r="T211" i="8"/>
  <c r="R211" i="8"/>
  <c r="P211" i="8"/>
  <c r="J211" i="8"/>
  <c r="BE211" i="8" s="1"/>
  <c r="BK209" i="8"/>
  <c r="BI209" i="8"/>
  <c r="BH209" i="8"/>
  <c r="BG209" i="8"/>
  <c r="BF209" i="8"/>
  <c r="T209" i="8"/>
  <c r="R209" i="8"/>
  <c r="P209" i="8"/>
  <c r="J209" i="8"/>
  <c r="BE209" i="8" s="1"/>
  <c r="BK195" i="8"/>
  <c r="BI195" i="8"/>
  <c r="BH195" i="8"/>
  <c r="BG195" i="8"/>
  <c r="BF195" i="8"/>
  <c r="T195" i="8"/>
  <c r="R195" i="8"/>
  <c r="P195" i="8"/>
  <c r="J195" i="8"/>
  <c r="BE195" i="8" s="1"/>
  <c r="BK191" i="8"/>
  <c r="BI191" i="8"/>
  <c r="BH191" i="8"/>
  <c r="BG191" i="8"/>
  <c r="BF191" i="8"/>
  <c r="T191" i="8"/>
  <c r="R191" i="8"/>
  <c r="P191" i="8"/>
  <c r="J191" i="8"/>
  <c r="BE191" i="8" s="1"/>
  <c r="BK164" i="8"/>
  <c r="BI164" i="8"/>
  <c r="BH164" i="8"/>
  <c r="BG164" i="8"/>
  <c r="BF164" i="8"/>
  <c r="T164" i="8"/>
  <c r="R164" i="8"/>
  <c r="P164" i="8"/>
  <c r="J164" i="8"/>
  <c r="BE164" i="8" s="1"/>
  <c r="BK137" i="8"/>
  <c r="BI137" i="8"/>
  <c r="BH137" i="8"/>
  <c r="BG137" i="8"/>
  <c r="BF137" i="8"/>
  <c r="T137" i="8"/>
  <c r="R137" i="8"/>
  <c r="P137" i="8"/>
  <c r="J137" i="8"/>
  <c r="BE137" i="8" s="1"/>
  <c r="BK110" i="8"/>
  <c r="BI110" i="8"/>
  <c r="BH110" i="8"/>
  <c r="BG110" i="8"/>
  <c r="BF110" i="8"/>
  <c r="T110" i="8"/>
  <c r="R110" i="8"/>
  <c r="P110" i="8"/>
  <c r="J110" i="8"/>
  <c r="BE110" i="8" s="1"/>
  <c r="BK107" i="8"/>
  <c r="BI107" i="8"/>
  <c r="BH107" i="8"/>
  <c r="BG107" i="8"/>
  <c r="BF107" i="8"/>
  <c r="T107" i="8"/>
  <c r="R107" i="8"/>
  <c r="P107" i="8"/>
  <c r="J107" i="8"/>
  <c r="BE107" i="8" s="1"/>
  <c r="BK104" i="8"/>
  <c r="BI104" i="8"/>
  <c r="BH104" i="8"/>
  <c r="BG104" i="8"/>
  <c r="BF104" i="8"/>
  <c r="T104" i="8"/>
  <c r="R104" i="8"/>
  <c r="P104" i="8"/>
  <c r="J104" i="8"/>
  <c r="BE104" i="8" s="1"/>
  <c r="BK100" i="8"/>
  <c r="BI100" i="8"/>
  <c r="BH100" i="8"/>
  <c r="BG100" i="8"/>
  <c r="BF100" i="8"/>
  <c r="T100" i="8"/>
  <c r="R100" i="8"/>
  <c r="P100" i="8"/>
  <c r="J100" i="8"/>
  <c r="BE100" i="8" s="1"/>
  <c r="BK96" i="8"/>
  <c r="BI96" i="8"/>
  <c r="BH96" i="8"/>
  <c r="BG96" i="8"/>
  <c r="BF96" i="8"/>
  <c r="T96" i="8"/>
  <c r="R96" i="8"/>
  <c r="P96" i="8"/>
  <c r="J96" i="8"/>
  <c r="BE96" i="8" s="1"/>
  <c r="BK95" i="8"/>
  <c r="T95" i="8"/>
  <c r="R95" i="8"/>
  <c r="P95" i="8"/>
  <c r="J95" i="8"/>
  <c r="BK94" i="8"/>
  <c r="T94" i="8"/>
  <c r="R94" i="8"/>
  <c r="P94" i="8"/>
  <c r="J94" i="8"/>
  <c r="BK93" i="8"/>
  <c r="T93" i="8"/>
  <c r="R93" i="8"/>
  <c r="P93" i="8"/>
  <c r="J93" i="8"/>
  <c r="J89" i="8"/>
  <c r="F87" i="8"/>
  <c r="E85" i="8"/>
  <c r="J71" i="8"/>
  <c r="J70" i="8"/>
  <c r="J69" i="8"/>
  <c r="J68" i="8"/>
  <c r="J67" i="8"/>
  <c r="J66" i="8"/>
  <c r="J65" i="8"/>
  <c r="J64" i="8"/>
  <c r="J63" i="8"/>
  <c r="J58" i="8"/>
  <c r="F56" i="8"/>
  <c r="E54" i="8"/>
  <c r="J39" i="8"/>
  <c r="F39" i="8"/>
  <c r="J38" i="8"/>
  <c r="F38" i="8"/>
  <c r="J37" i="8"/>
  <c r="F37" i="8"/>
  <c r="J36" i="8"/>
  <c r="F36" i="8"/>
  <c r="J35" i="8"/>
  <c r="F35" i="8"/>
  <c r="J32" i="8"/>
  <c r="J26" i="8"/>
  <c r="E26" i="8"/>
  <c r="J25" i="8"/>
  <c r="J20" i="8"/>
  <c r="E20" i="8"/>
  <c r="J19" i="8"/>
  <c r="J17" i="8"/>
  <c r="E17" i="8"/>
  <c r="J16" i="8"/>
  <c r="J14" i="8"/>
  <c r="E7" i="8"/>
  <c r="BK179" i="7"/>
  <c r="BI179" i="7"/>
  <c r="BH179" i="7"/>
  <c r="BG179" i="7"/>
  <c r="BF179" i="7"/>
  <c r="T179" i="7"/>
  <c r="R179" i="7"/>
  <c r="P179" i="7"/>
  <c r="J179" i="7"/>
  <c r="BE179" i="7" s="1"/>
  <c r="BK178" i="7"/>
  <c r="T178" i="7"/>
  <c r="R178" i="7"/>
  <c r="P178" i="7"/>
  <c r="J178" i="7"/>
  <c r="BK175" i="7"/>
  <c r="BI175" i="7"/>
  <c r="BH175" i="7"/>
  <c r="BG175" i="7"/>
  <c r="BF175" i="7"/>
  <c r="T175" i="7"/>
  <c r="R175" i="7"/>
  <c r="P175" i="7"/>
  <c r="J175" i="7"/>
  <c r="BE175" i="7" s="1"/>
  <c r="BK172" i="7"/>
  <c r="BI172" i="7"/>
  <c r="BH172" i="7"/>
  <c r="BG172" i="7"/>
  <c r="BF172" i="7"/>
  <c r="T172" i="7"/>
  <c r="R172" i="7"/>
  <c r="P172" i="7"/>
  <c r="J172" i="7"/>
  <c r="BE172" i="7" s="1"/>
  <c r="BK169" i="7"/>
  <c r="BI169" i="7"/>
  <c r="BH169" i="7"/>
  <c r="BG169" i="7"/>
  <c r="BF169" i="7"/>
  <c r="T169" i="7"/>
  <c r="R169" i="7"/>
  <c r="P169" i="7"/>
  <c r="J169" i="7"/>
  <c r="BE169" i="7" s="1"/>
  <c r="BK166" i="7"/>
  <c r="BI166" i="7"/>
  <c r="BH166" i="7"/>
  <c r="BG166" i="7"/>
  <c r="BF166" i="7"/>
  <c r="T166" i="7"/>
  <c r="R166" i="7"/>
  <c r="P166" i="7"/>
  <c r="J166" i="7"/>
  <c r="BE166" i="7" s="1"/>
  <c r="BK163" i="7"/>
  <c r="BI163" i="7"/>
  <c r="BH163" i="7"/>
  <c r="BG163" i="7"/>
  <c r="BF163" i="7"/>
  <c r="T163" i="7"/>
  <c r="R163" i="7"/>
  <c r="P163" i="7"/>
  <c r="J163" i="7"/>
  <c r="BE163" i="7" s="1"/>
  <c r="BK160" i="7"/>
  <c r="BI160" i="7"/>
  <c r="BH160" i="7"/>
  <c r="BG160" i="7"/>
  <c r="BF160" i="7"/>
  <c r="T160" i="7"/>
  <c r="R160" i="7"/>
  <c r="P160" i="7"/>
  <c r="J160" i="7"/>
  <c r="BE160" i="7" s="1"/>
  <c r="BK157" i="7"/>
  <c r="BI157" i="7"/>
  <c r="BH157" i="7"/>
  <c r="BG157" i="7"/>
  <c r="BF157" i="7"/>
  <c r="T157" i="7"/>
  <c r="R157" i="7"/>
  <c r="P157" i="7"/>
  <c r="J157" i="7"/>
  <c r="BE157" i="7" s="1"/>
  <c r="BK156" i="7"/>
  <c r="BI156" i="7"/>
  <c r="BH156" i="7"/>
  <c r="BG156" i="7"/>
  <c r="BF156" i="7"/>
  <c r="T156" i="7"/>
  <c r="R156" i="7"/>
  <c r="P156" i="7"/>
  <c r="J156" i="7"/>
  <c r="BE156" i="7" s="1"/>
  <c r="BK155" i="7"/>
  <c r="BI155" i="7"/>
  <c r="BH155" i="7"/>
  <c r="BG155" i="7"/>
  <c r="BF155" i="7"/>
  <c r="T155" i="7"/>
  <c r="R155" i="7"/>
  <c r="P155" i="7"/>
  <c r="J155" i="7"/>
  <c r="BE155" i="7" s="1"/>
  <c r="BK152" i="7"/>
  <c r="BI152" i="7"/>
  <c r="BH152" i="7"/>
  <c r="BG152" i="7"/>
  <c r="BF152" i="7"/>
  <c r="T152" i="7"/>
  <c r="R152" i="7"/>
  <c r="P152" i="7"/>
  <c r="J152" i="7"/>
  <c r="BE152" i="7" s="1"/>
  <c r="BK149" i="7"/>
  <c r="BI149" i="7"/>
  <c r="BH149" i="7"/>
  <c r="BG149" i="7"/>
  <c r="BF149" i="7"/>
  <c r="T149" i="7"/>
  <c r="R149" i="7"/>
  <c r="P149" i="7"/>
  <c r="J149" i="7"/>
  <c r="BE149" i="7" s="1"/>
  <c r="BK148" i="7"/>
  <c r="T148" i="7"/>
  <c r="R148" i="7"/>
  <c r="P148" i="7"/>
  <c r="J148" i="7"/>
  <c r="BK145" i="7"/>
  <c r="BI145" i="7"/>
  <c r="BH145" i="7"/>
  <c r="BG145" i="7"/>
  <c r="BF145" i="7"/>
  <c r="T145" i="7"/>
  <c r="R145" i="7"/>
  <c r="P145" i="7"/>
  <c r="J145" i="7"/>
  <c r="BE145" i="7" s="1"/>
  <c r="BK142" i="7"/>
  <c r="BI142" i="7"/>
  <c r="BH142" i="7"/>
  <c r="BG142" i="7"/>
  <c r="BF142" i="7"/>
  <c r="T142" i="7"/>
  <c r="R142" i="7"/>
  <c r="P142" i="7"/>
  <c r="J142" i="7"/>
  <c r="BE142" i="7" s="1"/>
  <c r="BK141" i="7"/>
  <c r="T141" i="7"/>
  <c r="R141" i="7"/>
  <c r="P141" i="7"/>
  <c r="J141" i="7"/>
  <c r="BK138" i="7"/>
  <c r="BI138" i="7"/>
  <c r="BH138" i="7"/>
  <c r="BG138" i="7"/>
  <c r="BF138" i="7"/>
  <c r="T138" i="7"/>
  <c r="R138" i="7"/>
  <c r="P138" i="7"/>
  <c r="J138" i="7"/>
  <c r="BE138" i="7" s="1"/>
  <c r="BK136" i="7"/>
  <c r="BI136" i="7"/>
  <c r="BH136" i="7"/>
  <c r="BG136" i="7"/>
  <c r="BF136" i="7"/>
  <c r="T136" i="7"/>
  <c r="R136" i="7"/>
  <c r="P136" i="7"/>
  <c r="J136" i="7"/>
  <c r="BE136" i="7" s="1"/>
  <c r="BK129" i="7"/>
  <c r="BI129" i="7"/>
  <c r="BH129" i="7"/>
  <c r="BG129" i="7"/>
  <c r="BF129" i="7"/>
  <c r="T129" i="7"/>
  <c r="R129" i="7"/>
  <c r="P129" i="7"/>
  <c r="J129" i="7"/>
  <c r="BE129" i="7" s="1"/>
  <c r="BK123" i="7"/>
  <c r="BI123" i="7"/>
  <c r="BH123" i="7"/>
  <c r="BG123" i="7"/>
  <c r="BF123" i="7"/>
  <c r="T123" i="7"/>
  <c r="R123" i="7"/>
  <c r="P123" i="7"/>
  <c r="J123" i="7"/>
  <c r="BE123" i="7" s="1"/>
  <c r="BK116" i="7"/>
  <c r="BI116" i="7"/>
  <c r="BH116" i="7"/>
  <c r="BG116" i="7"/>
  <c r="BF116" i="7"/>
  <c r="T116" i="7"/>
  <c r="R116" i="7"/>
  <c r="P116" i="7"/>
  <c r="J116" i="7"/>
  <c r="BE116" i="7" s="1"/>
  <c r="BK110" i="7"/>
  <c r="BI110" i="7"/>
  <c r="BH110" i="7"/>
  <c r="BG110" i="7"/>
  <c r="BF110" i="7"/>
  <c r="T110" i="7"/>
  <c r="R110" i="7"/>
  <c r="P110" i="7"/>
  <c r="J110" i="7"/>
  <c r="BE110" i="7" s="1"/>
  <c r="BK108" i="7"/>
  <c r="BI108" i="7"/>
  <c r="BH108" i="7"/>
  <c r="BG108" i="7"/>
  <c r="BF108" i="7"/>
  <c r="T108" i="7"/>
  <c r="R108" i="7"/>
  <c r="P108" i="7"/>
  <c r="J108" i="7"/>
  <c r="BE108" i="7" s="1"/>
  <c r="BK105" i="7"/>
  <c r="BI105" i="7"/>
  <c r="BH105" i="7"/>
  <c r="BG105" i="7"/>
  <c r="BF105" i="7"/>
  <c r="T105" i="7"/>
  <c r="R105" i="7"/>
  <c r="P105" i="7"/>
  <c r="J105" i="7"/>
  <c r="BE105" i="7" s="1"/>
  <c r="BK101" i="7"/>
  <c r="BI101" i="7"/>
  <c r="BH101" i="7"/>
  <c r="BG101" i="7"/>
  <c r="BF101" i="7"/>
  <c r="T101" i="7"/>
  <c r="R101" i="7"/>
  <c r="P101" i="7"/>
  <c r="J101" i="7"/>
  <c r="BE101" i="7" s="1"/>
  <c r="BK97" i="7"/>
  <c r="BI97" i="7"/>
  <c r="BH97" i="7"/>
  <c r="BG97" i="7"/>
  <c r="BF97" i="7"/>
  <c r="T97" i="7"/>
  <c r="R97" i="7"/>
  <c r="P97" i="7"/>
  <c r="J97" i="7"/>
  <c r="BE97" i="7" s="1"/>
  <c r="BK93" i="7"/>
  <c r="BI93" i="7"/>
  <c r="BH93" i="7"/>
  <c r="BG93" i="7"/>
  <c r="BF93" i="7"/>
  <c r="T93" i="7"/>
  <c r="R93" i="7"/>
  <c r="P93" i="7"/>
  <c r="J93" i="7"/>
  <c r="BE93" i="7" s="1"/>
  <c r="BK92" i="7"/>
  <c r="T92" i="7"/>
  <c r="R92" i="7"/>
  <c r="P92" i="7"/>
  <c r="J92" i="7"/>
  <c r="BK91" i="7"/>
  <c r="T91" i="7"/>
  <c r="R91" i="7"/>
  <c r="P91" i="7"/>
  <c r="J91" i="7"/>
  <c r="BK90" i="7"/>
  <c r="T90" i="7"/>
  <c r="R90" i="7"/>
  <c r="P90" i="7"/>
  <c r="J90" i="7"/>
  <c r="J86" i="7"/>
  <c r="F84" i="7"/>
  <c r="E82" i="7"/>
  <c r="J68" i="7"/>
  <c r="J67" i="7"/>
  <c r="J66" i="7"/>
  <c r="J65" i="7"/>
  <c r="J64" i="7"/>
  <c r="J63" i="7"/>
  <c r="J58" i="7"/>
  <c r="F56" i="7"/>
  <c r="E54" i="7"/>
  <c r="J39" i="7"/>
  <c r="F39" i="7"/>
  <c r="J38" i="7"/>
  <c r="F38" i="7"/>
  <c r="J37" i="7"/>
  <c r="F37" i="7"/>
  <c r="J36" i="7"/>
  <c r="F36" i="7"/>
  <c r="J35" i="7"/>
  <c r="F35" i="7"/>
  <c r="J32" i="7"/>
  <c r="J26" i="7"/>
  <c r="E26" i="7"/>
  <c r="J25" i="7"/>
  <c r="J20" i="7"/>
  <c r="E20" i="7"/>
  <c r="J19" i="7"/>
  <c r="J17" i="7"/>
  <c r="E17" i="7"/>
  <c r="J16" i="7"/>
  <c r="J14" i="7"/>
  <c r="E7" i="7"/>
  <c r="BK354" i="6"/>
  <c r="BI354" i="6"/>
  <c r="BH354" i="6"/>
  <c r="BG354" i="6"/>
  <c r="BF354" i="6"/>
  <c r="T354" i="6"/>
  <c r="R354" i="6"/>
  <c r="P354" i="6"/>
  <c r="J354" i="6"/>
  <c r="BE354" i="6" s="1"/>
  <c r="BK353" i="6"/>
  <c r="T353" i="6"/>
  <c r="R353" i="6"/>
  <c r="P353" i="6"/>
  <c r="J353" i="6"/>
  <c r="BK351" i="6"/>
  <c r="BI351" i="6"/>
  <c r="BH351" i="6"/>
  <c r="BG351" i="6"/>
  <c r="BF351" i="6"/>
  <c r="T351" i="6"/>
  <c r="R351" i="6"/>
  <c r="P351" i="6"/>
  <c r="J351" i="6"/>
  <c r="BE351" i="6" s="1"/>
  <c r="BK349" i="6"/>
  <c r="BI349" i="6"/>
  <c r="BH349" i="6"/>
  <c r="BG349" i="6"/>
  <c r="BF349" i="6"/>
  <c r="T349" i="6"/>
  <c r="R349" i="6"/>
  <c r="P349" i="6"/>
  <c r="J349" i="6"/>
  <c r="BE349" i="6" s="1"/>
  <c r="BK346" i="6"/>
  <c r="BI346" i="6"/>
  <c r="BH346" i="6"/>
  <c r="BG346" i="6"/>
  <c r="BF346" i="6"/>
  <c r="T346" i="6"/>
  <c r="R346" i="6"/>
  <c r="P346" i="6"/>
  <c r="J346" i="6"/>
  <c r="BE346" i="6" s="1"/>
  <c r="BK344" i="6"/>
  <c r="BI344" i="6"/>
  <c r="BH344" i="6"/>
  <c r="BG344" i="6"/>
  <c r="BF344" i="6"/>
  <c r="T344" i="6"/>
  <c r="R344" i="6"/>
  <c r="P344" i="6"/>
  <c r="J344" i="6"/>
  <c r="BE344" i="6" s="1"/>
  <c r="BK343" i="6"/>
  <c r="T343" i="6"/>
  <c r="R343" i="6"/>
  <c r="P343" i="6"/>
  <c r="J343" i="6"/>
  <c r="BK339" i="6"/>
  <c r="BI339" i="6"/>
  <c r="BH339" i="6"/>
  <c r="BG339" i="6"/>
  <c r="BF339" i="6"/>
  <c r="T339" i="6"/>
  <c r="R339" i="6"/>
  <c r="P339" i="6"/>
  <c r="J339" i="6"/>
  <c r="BE339" i="6" s="1"/>
  <c r="BK335" i="6"/>
  <c r="BI335" i="6"/>
  <c r="BH335" i="6"/>
  <c r="BG335" i="6"/>
  <c r="BF335" i="6"/>
  <c r="T335" i="6"/>
  <c r="R335" i="6"/>
  <c r="P335" i="6"/>
  <c r="J335" i="6"/>
  <c r="BE335" i="6" s="1"/>
  <c r="BK334" i="6"/>
  <c r="T334" i="6"/>
  <c r="R334" i="6"/>
  <c r="P334" i="6"/>
  <c r="J334" i="6"/>
  <c r="BK332" i="6"/>
  <c r="BI332" i="6"/>
  <c r="BH332" i="6"/>
  <c r="BG332" i="6"/>
  <c r="BF332" i="6"/>
  <c r="T332" i="6"/>
  <c r="R332" i="6"/>
  <c r="P332" i="6"/>
  <c r="J332" i="6"/>
  <c r="BE332" i="6" s="1"/>
  <c r="BK329" i="6"/>
  <c r="BI329" i="6"/>
  <c r="BH329" i="6"/>
  <c r="BG329" i="6"/>
  <c r="BF329" i="6"/>
  <c r="T329" i="6"/>
  <c r="R329" i="6"/>
  <c r="P329" i="6"/>
  <c r="J329" i="6"/>
  <c r="BE329" i="6" s="1"/>
  <c r="BK328" i="6"/>
  <c r="BI328" i="6"/>
  <c r="BH328" i="6"/>
  <c r="BG328" i="6"/>
  <c r="BF328" i="6"/>
  <c r="T328" i="6"/>
  <c r="R328" i="6"/>
  <c r="P328" i="6"/>
  <c r="J328" i="6"/>
  <c r="BE328" i="6" s="1"/>
  <c r="BK325" i="6"/>
  <c r="BI325" i="6"/>
  <c r="BH325" i="6"/>
  <c r="BG325" i="6"/>
  <c r="BF325" i="6"/>
  <c r="T325" i="6"/>
  <c r="R325" i="6"/>
  <c r="P325" i="6"/>
  <c r="J325" i="6"/>
  <c r="BE325" i="6" s="1"/>
  <c r="BK324" i="6"/>
  <c r="BI324" i="6"/>
  <c r="BH324" i="6"/>
  <c r="BG324" i="6"/>
  <c r="BF324" i="6"/>
  <c r="T324" i="6"/>
  <c r="R324" i="6"/>
  <c r="P324" i="6"/>
  <c r="J324" i="6"/>
  <c r="BE324" i="6" s="1"/>
  <c r="BK321" i="6"/>
  <c r="BI321" i="6"/>
  <c r="BH321" i="6"/>
  <c r="BG321" i="6"/>
  <c r="BF321" i="6"/>
  <c r="T321" i="6"/>
  <c r="R321" i="6"/>
  <c r="P321" i="6"/>
  <c r="J321" i="6"/>
  <c r="BE321" i="6" s="1"/>
  <c r="BK319" i="6"/>
  <c r="BI319" i="6"/>
  <c r="BH319" i="6"/>
  <c r="BG319" i="6"/>
  <c r="BF319" i="6"/>
  <c r="T319" i="6"/>
  <c r="R319" i="6"/>
  <c r="P319" i="6"/>
  <c r="J319" i="6"/>
  <c r="BE319" i="6" s="1"/>
  <c r="BK318" i="6"/>
  <c r="BI318" i="6"/>
  <c r="BH318" i="6"/>
  <c r="BG318" i="6"/>
  <c r="BF318" i="6"/>
  <c r="T318" i="6"/>
  <c r="R318" i="6"/>
  <c r="P318" i="6"/>
  <c r="J318" i="6"/>
  <c r="BE318" i="6" s="1"/>
  <c r="BK315" i="6"/>
  <c r="BI315" i="6"/>
  <c r="BH315" i="6"/>
  <c r="BG315" i="6"/>
  <c r="BF315" i="6"/>
  <c r="T315" i="6"/>
  <c r="R315" i="6"/>
  <c r="P315" i="6"/>
  <c r="J315" i="6"/>
  <c r="BE315" i="6" s="1"/>
  <c r="BK314" i="6"/>
  <c r="BI314" i="6"/>
  <c r="BH314" i="6"/>
  <c r="BG314" i="6"/>
  <c r="BF314" i="6"/>
  <c r="T314" i="6"/>
  <c r="R314" i="6"/>
  <c r="P314" i="6"/>
  <c r="J314" i="6"/>
  <c r="BE314" i="6" s="1"/>
  <c r="BK311" i="6"/>
  <c r="BI311" i="6"/>
  <c r="BH311" i="6"/>
  <c r="BG311" i="6"/>
  <c r="BF311" i="6"/>
  <c r="T311" i="6"/>
  <c r="R311" i="6"/>
  <c r="P311" i="6"/>
  <c r="J311" i="6"/>
  <c r="BE311" i="6" s="1"/>
  <c r="BK308" i="6"/>
  <c r="BI308" i="6"/>
  <c r="BH308" i="6"/>
  <c r="BG308" i="6"/>
  <c r="BF308" i="6"/>
  <c r="T308" i="6"/>
  <c r="R308" i="6"/>
  <c r="P308" i="6"/>
  <c r="J308" i="6"/>
  <c r="BE308" i="6" s="1"/>
  <c r="BK305" i="6"/>
  <c r="BI305" i="6"/>
  <c r="BH305" i="6"/>
  <c r="BG305" i="6"/>
  <c r="BF305" i="6"/>
  <c r="T305" i="6"/>
  <c r="R305" i="6"/>
  <c r="P305" i="6"/>
  <c r="J305" i="6"/>
  <c r="BE305" i="6" s="1"/>
  <c r="BK304" i="6"/>
  <c r="BI304" i="6"/>
  <c r="BH304" i="6"/>
  <c r="BG304" i="6"/>
  <c r="BF304" i="6"/>
  <c r="T304" i="6"/>
  <c r="R304" i="6"/>
  <c r="P304" i="6"/>
  <c r="J304" i="6"/>
  <c r="BE304" i="6" s="1"/>
  <c r="BK301" i="6"/>
  <c r="BI301" i="6"/>
  <c r="BH301" i="6"/>
  <c r="BG301" i="6"/>
  <c r="BF301" i="6"/>
  <c r="T301" i="6"/>
  <c r="R301" i="6"/>
  <c r="P301" i="6"/>
  <c r="J301" i="6"/>
  <c r="BE301" i="6" s="1"/>
  <c r="BK300" i="6"/>
  <c r="BI300" i="6"/>
  <c r="BH300" i="6"/>
  <c r="BG300" i="6"/>
  <c r="BF300" i="6"/>
  <c r="T300" i="6"/>
  <c r="R300" i="6"/>
  <c r="P300" i="6"/>
  <c r="J300" i="6"/>
  <c r="BE300" i="6" s="1"/>
  <c r="BK297" i="6"/>
  <c r="BI297" i="6"/>
  <c r="BH297" i="6"/>
  <c r="BG297" i="6"/>
  <c r="BF297" i="6"/>
  <c r="T297" i="6"/>
  <c r="R297" i="6"/>
  <c r="P297" i="6"/>
  <c r="J297" i="6"/>
  <c r="BE297" i="6" s="1"/>
  <c r="BK296" i="6"/>
  <c r="BI296" i="6"/>
  <c r="BH296" i="6"/>
  <c r="BG296" i="6"/>
  <c r="BF296" i="6"/>
  <c r="T296" i="6"/>
  <c r="R296" i="6"/>
  <c r="P296" i="6"/>
  <c r="J296" i="6"/>
  <c r="BE296" i="6" s="1"/>
  <c r="BK293" i="6"/>
  <c r="BI293" i="6"/>
  <c r="BH293" i="6"/>
  <c r="BG293" i="6"/>
  <c r="BF293" i="6"/>
  <c r="T293" i="6"/>
  <c r="R293" i="6"/>
  <c r="P293" i="6"/>
  <c r="J293" i="6"/>
  <c r="BE293" i="6" s="1"/>
  <c r="BK292" i="6"/>
  <c r="BI292" i="6"/>
  <c r="BH292" i="6"/>
  <c r="BG292" i="6"/>
  <c r="BF292" i="6"/>
  <c r="T292" i="6"/>
  <c r="R292" i="6"/>
  <c r="P292" i="6"/>
  <c r="J292" i="6"/>
  <c r="BE292" i="6" s="1"/>
  <c r="BK289" i="6"/>
  <c r="BI289" i="6"/>
  <c r="BH289" i="6"/>
  <c r="BG289" i="6"/>
  <c r="BF289" i="6"/>
  <c r="T289" i="6"/>
  <c r="R289" i="6"/>
  <c r="P289" i="6"/>
  <c r="J289" i="6"/>
  <c r="BE289" i="6" s="1"/>
  <c r="BK287" i="6"/>
  <c r="BI287" i="6"/>
  <c r="BH287" i="6"/>
  <c r="BG287" i="6"/>
  <c r="BF287" i="6"/>
  <c r="T287" i="6"/>
  <c r="R287" i="6"/>
  <c r="P287" i="6"/>
  <c r="J287" i="6"/>
  <c r="BE287" i="6" s="1"/>
  <c r="BK285" i="6"/>
  <c r="BI285" i="6"/>
  <c r="BH285" i="6"/>
  <c r="BG285" i="6"/>
  <c r="BF285" i="6"/>
  <c r="T285" i="6"/>
  <c r="R285" i="6"/>
  <c r="P285" i="6"/>
  <c r="J285" i="6"/>
  <c r="BE285" i="6" s="1"/>
  <c r="BK282" i="6"/>
  <c r="BI282" i="6"/>
  <c r="BH282" i="6"/>
  <c r="BG282" i="6"/>
  <c r="BF282" i="6"/>
  <c r="T282" i="6"/>
  <c r="R282" i="6"/>
  <c r="P282" i="6"/>
  <c r="J282" i="6"/>
  <c r="BE282" i="6" s="1"/>
  <c r="BK281" i="6"/>
  <c r="T281" i="6"/>
  <c r="R281" i="6"/>
  <c r="P281" i="6"/>
  <c r="J281" i="6"/>
  <c r="BK279" i="6"/>
  <c r="BI279" i="6"/>
  <c r="BH279" i="6"/>
  <c r="BG279" i="6"/>
  <c r="BF279" i="6"/>
  <c r="T279" i="6"/>
  <c r="R279" i="6"/>
  <c r="P279" i="6"/>
  <c r="J279" i="6"/>
  <c r="BE279" i="6" s="1"/>
  <c r="BK277" i="6"/>
  <c r="BI277" i="6"/>
  <c r="BH277" i="6"/>
  <c r="BG277" i="6"/>
  <c r="BF277" i="6"/>
  <c r="T277" i="6"/>
  <c r="R277" i="6"/>
  <c r="P277" i="6"/>
  <c r="J277" i="6"/>
  <c r="BE277" i="6" s="1"/>
  <c r="BK273" i="6"/>
  <c r="BI273" i="6"/>
  <c r="BH273" i="6"/>
  <c r="BG273" i="6"/>
  <c r="BF273" i="6"/>
  <c r="T273" i="6"/>
  <c r="R273" i="6"/>
  <c r="P273" i="6"/>
  <c r="J273" i="6"/>
  <c r="BE273" i="6" s="1"/>
  <c r="BK269" i="6"/>
  <c r="BI269" i="6"/>
  <c r="BH269" i="6"/>
  <c r="BG269" i="6"/>
  <c r="BF269" i="6"/>
  <c r="T269" i="6"/>
  <c r="R269" i="6"/>
  <c r="P269" i="6"/>
  <c r="J269" i="6"/>
  <c r="BE269" i="6" s="1"/>
  <c r="BK268" i="6"/>
  <c r="T268" i="6"/>
  <c r="R268" i="6"/>
  <c r="P268" i="6"/>
  <c r="J268" i="6"/>
  <c r="BK265" i="6"/>
  <c r="BI265" i="6"/>
  <c r="BH265" i="6"/>
  <c r="BG265" i="6"/>
  <c r="BF265" i="6"/>
  <c r="T265" i="6"/>
  <c r="R265" i="6"/>
  <c r="P265" i="6"/>
  <c r="J265" i="6"/>
  <c r="BE265" i="6" s="1"/>
  <c r="BK264" i="6"/>
  <c r="BI264" i="6"/>
  <c r="BH264" i="6"/>
  <c r="BG264" i="6"/>
  <c r="BF264" i="6"/>
  <c r="T264" i="6"/>
  <c r="R264" i="6"/>
  <c r="P264" i="6"/>
  <c r="J264" i="6"/>
  <c r="BE264" i="6" s="1"/>
  <c r="BK263" i="6"/>
  <c r="BI263" i="6"/>
  <c r="BH263" i="6"/>
  <c r="BG263" i="6"/>
  <c r="BF263" i="6"/>
  <c r="T263" i="6"/>
  <c r="R263" i="6"/>
  <c r="P263" i="6"/>
  <c r="J263" i="6"/>
  <c r="BE263" i="6" s="1"/>
  <c r="BK260" i="6"/>
  <c r="BI260" i="6"/>
  <c r="BH260" i="6"/>
  <c r="BG260" i="6"/>
  <c r="BF260" i="6"/>
  <c r="T260" i="6"/>
  <c r="R260" i="6"/>
  <c r="P260" i="6"/>
  <c r="J260" i="6"/>
  <c r="BE260" i="6" s="1"/>
  <c r="BK256" i="6"/>
  <c r="BI256" i="6"/>
  <c r="BH256" i="6"/>
  <c r="BG256" i="6"/>
  <c r="BF256" i="6"/>
  <c r="T256" i="6"/>
  <c r="R256" i="6"/>
  <c r="P256" i="6"/>
  <c r="J256" i="6"/>
  <c r="BE256" i="6" s="1"/>
  <c r="BK253" i="6"/>
  <c r="BI253" i="6"/>
  <c r="BH253" i="6"/>
  <c r="BG253" i="6"/>
  <c r="BF253" i="6"/>
  <c r="T253" i="6"/>
  <c r="R253" i="6"/>
  <c r="P253" i="6"/>
  <c r="J253" i="6"/>
  <c r="BE253" i="6" s="1"/>
  <c r="BK252" i="6"/>
  <c r="T252" i="6"/>
  <c r="R252" i="6"/>
  <c r="P252" i="6"/>
  <c r="J252" i="6"/>
  <c r="BK246" i="6"/>
  <c r="BI246" i="6"/>
  <c r="BH246" i="6"/>
  <c r="BG246" i="6"/>
  <c r="BF246" i="6"/>
  <c r="T246" i="6"/>
  <c r="R246" i="6"/>
  <c r="P246" i="6"/>
  <c r="J246" i="6"/>
  <c r="BE246" i="6" s="1"/>
  <c r="BK240" i="6"/>
  <c r="BI240" i="6"/>
  <c r="BH240" i="6"/>
  <c r="BG240" i="6"/>
  <c r="BF240" i="6"/>
  <c r="T240" i="6"/>
  <c r="R240" i="6"/>
  <c r="P240" i="6"/>
  <c r="J240" i="6"/>
  <c r="BE240" i="6" s="1"/>
  <c r="BK231" i="6"/>
  <c r="BI231" i="6"/>
  <c r="BH231" i="6"/>
  <c r="BG231" i="6"/>
  <c r="BF231" i="6"/>
  <c r="T231" i="6"/>
  <c r="R231" i="6"/>
  <c r="P231" i="6"/>
  <c r="J231" i="6"/>
  <c r="BE231" i="6" s="1"/>
  <c r="BK224" i="6"/>
  <c r="BI224" i="6"/>
  <c r="BH224" i="6"/>
  <c r="BG224" i="6"/>
  <c r="BF224" i="6"/>
  <c r="T224" i="6"/>
  <c r="R224" i="6"/>
  <c r="P224" i="6"/>
  <c r="J224" i="6"/>
  <c r="BE224" i="6" s="1"/>
  <c r="BK216" i="6"/>
  <c r="BI216" i="6"/>
  <c r="BH216" i="6"/>
  <c r="BG216" i="6"/>
  <c r="BF216" i="6"/>
  <c r="T216" i="6"/>
  <c r="R216" i="6"/>
  <c r="P216" i="6"/>
  <c r="J216" i="6"/>
  <c r="BE216" i="6" s="1"/>
  <c r="BK209" i="6"/>
  <c r="BI209" i="6"/>
  <c r="BH209" i="6"/>
  <c r="BG209" i="6"/>
  <c r="BF209" i="6"/>
  <c r="T209" i="6"/>
  <c r="R209" i="6"/>
  <c r="P209" i="6"/>
  <c r="J209" i="6"/>
  <c r="BE209" i="6" s="1"/>
  <c r="BK207" i="6"/>
  <c r="BI207" i="6"/>
  <c r="BH207" i="6"/>
  <c r="BG207" i="6"/>
  <c r="BF207" i="6"/>
  <c r="T207" i="6"/>
  <c r="R207" i="6"/>
  <c r="P207" i="6"/>
  <c r="J207" i="6"/>
  <c r="BE207" i="6" s="1"/>
  <c r="BK193" i="6"/>
  <c r="BI193" i="6"/>
  <c r="BH193" i="6"/>
  <c r="BG193" i="6"/>
  <c r="BF193" i="6"/>
  <c r="T193" i="6"/>
  <c r="R193" i="6"/>
  <c r="P193" i="6"/>
  <c r="J193" i="6"/>
  <c r="BE193" i="6" s="1"/>
  <c r="BK189" i="6"/>
  <c r="BI189" i="6"/>
  <c r="BH189" i="6"/>
  <c r="BG189" i="6"/>
  <c r="BF189" i="6"/>
  <c r="T189" i="6"/>
  <c r="R189" i="6"/>
  <c r="P189" i="6"/>
  <c r="J189" i="6"/>
  <c r="BE189" i="6" s="1"/>
  <c r="BK162" i="6"/>
  <c r="BI162" i="6"/>
  <c r="BH162" i="6"/>
  <c r="BG162" i="6"/>
  <c r="BF162" i="6"/>
  <c r="T162" i="6"/>
  <c r="R162" i="6"/>
  <c r="P162" i="6"/>
  <c r="J162" i="6"/>
  <c r="BE162" i="6" s="1"/>
  <c r="BK135" i="6"/>
  <c r="BI135" i="6"/>
  <c r="BH135" i="6"/>
  <c r="BG135" i="6"/>
  <c r="BF135" i="6"/>
  <c r="T135" i="6"/>
  <c r="R135" i="6"/>
  <c r="P135" i="6"/>
  <c r="J135" i="6"/>
  <c r="BE135" i="6" s="1"/>
  <c r="BK108" i="6"/>
  <c r="BI108" i="6"/>
  <c r="BH108" i="6"/>
  <c r="BG108" i="6"/>
  <c r="BF108" i="6"/>
  <c r="T108" i="6"/>
  <c r="R108" i="6"/>
  <c r="P108" i="6"/>
  <c r="J108" i="6"/>
  <c r="BE108" i="6" s="1"/>
  <c r="BK105" i="6"/>
  <c r="BI105" i="6"/>
  <c r="BH105" i="6"/>
  <c r="BG105" i="6"/>
  <c r="BF105" i="6"/>
  <c r="T105" i="6"/>
  <c r="R105" i="6"/>
  <c r="P105" i="6"/>
  <c r="J105" i="6"/>
  <c r="BE105" i="6" s="1"/>
  <c r="BK102" i="6"/>
  <c r="BI102" i="6"/>
  <c r="BH102" i="6"/>
  <c r="BG102" i="6"/>
  <c r="BF102" i="6"/>
  <c r="T102" i="6"/>
  <c r="R102" i="6"/>
  <c r="P102" i="6"/>
  <c r="J102" i="6"/>
  <c r="BE102" i="6" s="1"/>
  <c r="BK99" i="6"/>
  <c r="BI99" i="6"/>
  <c r="BH99" i="6"/>
  <c r="BG99" i="6"/>
  <c r="BF99" i="6"/>
  <c r="T99" i="6"/>
  <c r="R99" i="6"/>
  <c r="P99" i="6"/>
  <c r="J99" i="6"/>
  <c r="BE99" i="6" s="1"/>
  <c r="BK96" i="6"/>
  <c r="BI96" i="6"/>
  <c r="BH96" i="6"/>
  <c r="BG96" i="6"/>
  <c r="BF96" i="6"/>
  <c r="T96" i="6"/>
  <c r="R96" i="6"/>
  <c r="P96" i="6"/>
  <c r="J96" i="6"/>
  <c r="BE96" i="6" s="1"/>
  <c r="BK95" i="6"/>
  <c r="T95" i="6"/>
  <c r="R95" i="6"/>
  <c r="P95" i="6"/>
  <c r="J95" i="6"/>
  <c r="BK94" i="6"/>
  <c r="T94" i="6"/>
  <c r="R94" i="6"/>
  <c r="P94" i="6"/>
  <c r="J94" i="6"/>
  <c r="BK93" i="6"/>
  <c r="T93" i="6"/>
  <c r="R93" i="6"/>
  <c r="P93" i="6"/>
  <c r="J93" i="6"/>
  <c r="J89" i="6"/>
  <c r="F87" i="6"/>
  <c r="E85" i="6"/>
  <c r="J71" i="6"/>
  <c r="J70" i="6"/>
  <c r="J69" i="6"/>
  <c r="J68" i="6"/>
  <c r="J67" i="6"/>
  <c r="J66" i="6"/>
  <c r="J65" i="6"/>
  <c r="J64" i="6"/>
  <c r="J63" i="6"/>
  <c r="J58" i="6"/>
  <c r="F56" i="6"/>
  <c r="E54" i="6"/>
  <c r="J39" i="6"/>
  <c r="F39" i="6"/>
  <c r="J38" i="6"/>
  <c r="F38" i="6"/>
  <c r="J37" i="6"/>
  <c r="F37" i="6"/>
  <c r="J36" i="6"/>
  <c r="F36" i="6"/>
  <c r="J35" i="6"/>
  <c r="F35" i="6"/>
  <c r="J32" i="6"/>
  <c r="J26" i="6"/>
  <c r="E26" i="6"/>
  <c r="J25" i="6"/>
  <c r="J20" i="6"/>
  <c r="E20" i="6"/>
  <c r="J19" i="6"/>
  <c r="J17" i="6"/>
  <c r="E17" i="6"/>
  <c r="J16" i="6"/>
  <c r="J14" i="6"/>
  <c r="E7" i="6"/>
  <c r="BD61" i="5"/>
  <c r="BC61" i="5"/>
  <c r="BB61" i="5"/>
  <c r="BA61" i="5"/>
  <c r="AZ61" i="5"/>
  <c r="AY61" i="5"/>
  <c r="AX61" i="5"/>
  <c r="AW61" i="5"/>
  <c r="AV61" i="5"/>
  <c r="AU61" i="5"/>
  <c r="BD60" i="5"/>
  <c r="BC60" i="5"/>
  <c r="BB60" i="5"/>
  <c r="BA60" i="5"/>
  <c r="AZ60" i="5"/>
  <c r="AY60" i="5"/>
  <c r="AX60" i="5"/>
  <c r="AW60" i="5"/>
  <c r="AV60" i="5"/>
  <c r="AU60" i="5"/>
  <c r="BD59" i="5"/>
  <c r="BC59" i="5"/>
  <c r="BB59" i="5"/>
  <c r="BA59" i="5"/>
  <c r="AZ59" i="5"/>
  <c r="AY59" i="5"/>
  <c r="AX59" i="5"/>
  <c r="AW59" i="5"/>
  <c r="AV59" i="5"/>
  <c r="AU59" i="5"/>
  <c r="BD58" i="5"/>
  <c r="BC58" i="5"/>
  <c r="BB58" i="5"/>
  <c r="BA58" i="5"/>
  <c r="AZ58" i="5"/>
  <c r="AY58" i="5"/>
  <c r="AX58" i="5"/>
  <c r="AW58" i="5"/>
  <c r="AV58" i="5"/>
  <c r="AU58" i="5"/>
  <c r="AS58" i="5"/>
  <c r="BD57" i="5"/>
  <c r="BC57" i="5"/>
  <c r="BB57" i="5"/>
  <c r="BA57" i="5"/>
  <c r="AZ57" i="5"/>
  <c r="AY57" i="5"/>
  <c r="AX57" i="5"/>
  <c r="AW57" i="5"/>
  <c r="AV57" i="5"/>
  <c r="AU57" i="5"/>
  <c r="BD56" i="5"/>
  <c r="BC56" i="5"/>
  <c r="BB56" i="5"/>
  <c r="BA56" i="5"/>
  <c r="AZ56" i="5"/>
  <c r="AY56" i="5"/>
  <c r="AX56" i="5"/>
  <c r="AW56" i="5"/>
  <c r="AV56" i="5"/>
  <c r="AU56" i="5"/>
  <c r="BD55" i="5"/>
  <c r="BC55" i="5"/>
  <c r="BB55" i="5"/>
  <c r="BA55" i="5"/>
  <c r="AZ55" i="5"/>
  <c r="AY55" i="5"/>
  <c r="AX55" i="5"/>
  <c r="AW55" i="5"/>
  <c r="AV55" i="5"/>
  <c r="AU55" i="5"/>
  <c r="AS55" i="5"/>
  <c r="BD54" i="5"/>
  <c r="BC54" i="5"/>
  <c r="BB54" i="5"/>
  <c r="BA54" i="5"/>
  <c r="AZ54" i="5"/>
  <c r="AY54" i="5"/>
  <c r="AX54" i="5"/>
  <c r="AW54" i="5"/>
  <c r="AV54" i="5"/>
  <c r="AU54" i="5"/>
  <c r="AS54" i="5"/>
  <c r="AM50" i="5"/>
  <c r="L50" i="5"/>
  <c r="AM49" i="5"/>
  <c r="L49" i="5"/>
  <c r="AM47" i="5"/>
  <c r="L47" i="5"/>
  <c r="L45" i="5"/>
  <c r="L44" i="5"/>
  <c r="W33" i="5"/>
  <c r="W32" i="5"/>
  <c r="W31" i="5"/>
  <c r="AK30" i="5"/>
  <c r="W30" i="5"/>
  <c r="W29" i="5"/>
  <c r="AN98" i="11" l="1"/>
  <c r="AN104" i="11"/>
  <c r="W32" i="11"/>
  <c r="AK27" i="11"/>
  <c r="AK29" i="11" s="1"/>
  <c r="AG104" i="11"/>
  <c r="D16" i="2" s="1"/>
  <c r="J39" i="10"/>
  <c r="AG61" i="5"/>
  <c r="J41" i="6"/>
  <c r="AG56" i="5"/>
  <c r="J41" i="9"/>
  <c r="AG60" i="5"/>
  <c r="J41" i="8"/>
  <c r="AG59" i="5"/>
  <c r="J41" i="7"/>
  <c r="AG57" i="5"/>
  <c r="E73" i="10"/>
  <c r="E48" i="10"/>
  <c r="J77" i="10"/>
  <c r="J52" i="10"/>
  <c r="F79" i="10"/>
  <c r="F54" i="10"/>
  <c r="F80" i="10"/>
  <c r="F55" i="10"/>
  <c r="J80" i="10"/>
  <c r="J55" i="10"/>
  <c r="E80" i="9"/>
  <c r="E50" i="9"/>
  <c r="J86" i="9"/>
  <c r="J56" i="9"/>
  <c r="F88" i="9"/>
  <c r="F58" i="9"/>
  <c r="F89" i="9"/>
  <c r="F59" i="9"/>
  <c r="J89" i="9"/>
  <c r="J59" i="9"/>
  <c r="E81" i="8"/>
  <c r="E50" i="8"/>
  <c r="J87" i="8"/>
  <c r="J56" i="8"/>
  <c r="F89" i="8"/>
  <c r="F58" i="8"/>
  <c r="F90" i="8"/>
  <c r="F59" i="8"/>
  <c r="J90" i="8"/>
  <c r="J59" i="8"/>
  <c r="E78" i="7"/>
  <c r="E50" i="7"/>
  <c r="J84" i="7"/>
  <c r="J56" i="7"/>
  <c r="F86" i="7"/>
  <c r="F58" i="7"/>
  <c r="F87" i="7"/>
  <c r="F59" i="7"/>
  <c r="J87" i="7"/>
  <c r="J59" i="7"/>
  <c r="E81" i="6"/>
  <c r="E50" i="6"/>
  <c r="J87" i="6"/>
  <c r="J56" i="6"/>
  <c r="F89" i="6"/>
  <c r="F58" i="6"/>
  <c r="F90" i="6"/>
  <c r="F59" i="6"/>
  <c r="J90" i="6"/>
  <c r="J59" i="6"/>
  <c r="AK32" i="11" l="1"/>
  <c r="AK38" i="11" s="1"/>
  <c r="AT61" i="5"/>
  <c r="AN61" i="5"/>
  <c r="AT56" i="5"/>
  <c r="AN56" i="5"/>
  <c r="AT60" i="5"/>
  <c r="AN60" i="5"/>
  <c r="AT59" i="5"/>
  <c r="AN59" i="5"/>
  <c r="AG58" i="5"/>
  <c r="AT58" i="5" s="1"/>
  <c r="AN58" i="5" s="1"/>
  <c r="AT57" i="5"/>
  <c r="AN57" i="5"/>
  <c r="AG55" i="5"/>
  <c r="AG54" i="5" l="1"/>
  <c r="D15" i="2" s="1"/>
  <c r="AT55" i="5"/>
  <c r="AN55" i="5" s="1"/>
  <c r="AK26" i="5" l="1"/>
  <c r="AT54" i="5"/>
  <c r="AK29" i="5" s="1"/>
  <c r="AK35" i="5" s="1"/>
  <c r="AN54" i="5"/>
  <c r="G27" i="3" l="1"/>
  <c r="I48" i="3"/>
  <c r="AC236" i="4"/>
  <c r="BA234" i="4"/>
  <c r="BA233" i="4"/>
  <c r="U232" i="4"/>
  <c r="Q232" i="4"/>
  <c r="O232" i="4"/>
  <c r="K232" i="4"/>
  <c r="I232" i="4"/>
  <c r="F232" i="4"/>
  <c r="G232" i="4" s="1"/>
  <c r="M232" i="4" s="1"/>
  <c r="BA230" i="4"/>
  <c r="U229" i="4"/>
  <c r="Q229" i="4"/>
  <c r="O229" i="4"/>
  <c r="K229" i="4"/>
  <c r="I229" i="4"/>
  <c r="F229" i="4"/>
  <c r="G229" i="4" s="1"/>
  <c r="M229" i="4" s="1"/>
  <c r="U227" i="4"/>
  <c r="Q227" i="4"/>
  <c r="O227" i="4"/>
  <c r="K227" i="4"/>
  <c r="I227" i="4"/>
  <c r="F227" i="4"/>
  <c r="G227" i="4" s="1"/>
  <c r="M227" i="4" s="1"/>
  <c r="BA225" i="4"/>
  <c r="U224" i="4"/>
  <c r="Q224" i="4"/>
  <c r="O224" i="4"/>
  <c r="K224" i="4"/>
  <c r="I224" i="4"/>
  <c r="F224" i="4"/>
  <c r="G224" i="4" s="1"/>
  <c r="M224" i="4" s="1"/>
  <c r="BA222" i="4"/>
  <c r="U221" i="4"/>
  <c r="Q221" i="4"/>
  <c r="O221" i="4"/>
  <c r="K221" i="4"/>
  <c r="I221" i="4"/>
  <c r="F221" i="4"/>
  <c r="G221" i="4" s="1"/>
  <c r="M221" i="4" s="1"/>
  <c r="BA219" i="4"/>
  <c r="U218" i="4"/>
  <c r="Q218" i="4"/>
  <c r="O218" i="4"/>
  <c r="K218" i="4"/>
  <c r="I218" i="4"/>
  <c r="F218" i="4"/>
  <c r="G218" i="4" s="1"/>
  <c r="M218" i="4" s="1"/>
  <c r="BA216" i="4"/>
  <c r="U215" i="4"/>
  <c r="Q215" i="4"/>
  <c r="O215" i="4"/>
  <c r="K215" i="4"/>
  <c r="I215" i="4"/>
  <c r="F215" i="4"/>
  <c r="G215" i="4" s="1"/>
  <c r="M215" i="4" s="1"/>
  <c r="BA213" i="4"/>
  <c r="U212" i="4"/>
  <c r="Q212" i="4"/>
  <c r="O212" i="4"/>
  <c r="K212" i="4"/>
  <c r="I212" i="4"/>
  <c r="F212" i="4"/>
  <c r="G212" i="4" s="1"/>
  <c r="M212" i="4" s="1"/>
  <c r="U210" i="4"/>
  <c r="Q210" i="4"/>
  <c r="O210" i="4"/>
  <c r="K210" i="4"/>
  <c r="I210" i="4"/>
  <c r="F210" i="4"/>
  <c r="G210" i="4" s="1"/>
  <c r="M210" i="4" s="1"/>
  <c r="BA208" i="4"/>
  <c r="U207" i="4"/>
  <c r="Q207" i="4"/>
  <c r="O207" i="4"/>
  <c r="K207" i="4"/>
  <c r="I207" i="4"/>
  <c r="F207" i="4"/>
  <c r="G207" i="4" s="1"/>
  <c r="M207" i="4" s="1"/>
  <c r="BA205" i="4"/>
  <c r="U204" i="4"/>
  <c r="Q204" i="4"/>
  <c r="O204" i="4"/>
  <c r="K204" i="4"/>
  <c r="I204" i="4"/>
  <c r="F204" i="4"/>
  <c r="G204" i="4" s="1"/>
  <c r="M204" i="4" s="1"/>
  <c r="BA202" i="4"/>
  <c r="U201" i="4"/>
  <c r="Q201" i="4"/>
  <c r="O201" i="4"/>
  <c r="K201" i="4"/>
  <c r="I201" i="4"/>
  <c r="F201" i="4"/>
  <c r="G201" i="4" s="1"/>
  <c r="M201" i="4" s="1"/>
  <c r="U200" i="4"/>
  <c r="Q200" i="4"/>
  <c r="O200" i="4"/>
  <c r="M200" i="4"/>
  <c r="K200" i="4"/>
  <c r="I200" i="4"/>
  <c r="G200" i="4"/>
  <c r="BA198" i="4"/>
  <c r="U197" i="4"/>
  <c r="Q197" i="4"/>
  <c r="O197" i="4"/>
  <c r="K197" i="4"/>
  <c r="I197" i="4"/>
  <c r="F197" i="4"/>
  <c r="G197" i="4" s="1"/>
  <c r="M197" i="4" s="1"/>
  <c r="U196" i="4"/>
  <c r="Q196" i="4"/>
  <c r="O196" i="4"/>
  <c r="M196" i="4"/>
  <c r="K196" i="4"/>
  <c r="I196" i="4"/>
  <c r="G196" i="4"/>
  <c r="BA194" i="4"/>
  <c r="U193" i="4"/>
  <c r="Q193" i="4"/>
  <c r="O193" i="4"/>
  <c r="K193" i="4"/>
  <c r="I193" i="4"/>
  <c r="F193" i="4"/>
  <c r="G193" i="4" s="1"/>
  <c r="M193" i="4" s="1"/>
  <c r="U192" i="4"/>
  <c r="Q192" i="4"/>
  <c r="O192" i="4"/>
  <c r="M192" i="4"/>
  <c r="K192" i="4"/>
  <c r="I192" i="4"/>
  <c r="G192" i="4"/>
  <c r="U190" i="4"/>
  <c r="Q190" i="4"/>
  <c r="O190" i="4"/>
  <c r="K190" i="4"/>
  <c r="I190" i="4"/>
  <c r="F190" i="4"/>
  <c r="G190" i="4" s="1"/>
  <c r="M190" i="4" s="1"/>
  <c r="U188" i="4"/>
  <c r="Q188" i="4"/>
  <c r="O188" i="4"/>
  <c r="K188" i="4"/>
  <c r="I188" i="4"/>
  <c r="F188" i="4"/>
  <c r="G188" i="4" s="1"/>
  <c r="M188" i="4" s="1"/>
  <c r="U187" i="4"/>
  <c r="Q187" i="4"/>
  <c r="O187" i="4"/>
  <c r="M187" i="4"/>
  <c r="K187" i="4"/>
  <c r="I187" i="4"/>
  <c r="G187" i="4"/>
  <c r="BA185" i="4"/>
  <c r="U184" i="4"/>
  <c r="Q184" i="4"/>
  <c r="O184" i="4"/>
  <c r="K184" i="4"/>
  <c r="I184" i="4"/>
  <c r="F184" i="4"/>
  <c r="G184" i="4" s="1"/>
  <c r="M184" i="4" s="1"/>
  <c r="U182" i="4"/>
  <c r="Q182" i="4"/>
  <c r="O182" i="4"/>
  <c r="K182" i="4"/>
  <c r="I182" i="4"/>
  <c r="F182" i="4"/>
  <c r="G182" i="4" s="1"/>
  <c r="M182" i="4" s="1"/>
  <c r="U180" i="4"/>
  <c r="Q180" i="4"/>
  <c r="O180" i="4"/>
  <c r="K180" i="4"/>
  <c r="I180" i="4"/>
  <c r="F180" i="4"/>
  <c r="G180" i="4" s="1"/>
  <c r="M180" i="4" s="1"/>
  <c r="BA178" i="4"/>
  <c r="U177" i="4"/>
  <c r="Q177" i="4"/>
  <c r="O177" i="4"/>
  <c r="K177" i="4"/>
  <c r="I177" i="4"/>
  <c r="F177" i="4"/>
  <c r="G177" i="4" s="1"/>
  <c r="M177" i="4" s="1"/>
  <c r="U176" i="4"/>
  <c r="Q176" i="4"/>
  <c r="O176" i="4"/>
  <c r="M176" i="4"/>
  <c r="K176" i="4"/>
  <c r="I176" i="4"/>
  <c r="G176" i="4"/>
  <c r="BA174" i="4"/>
  <c r="U173" i="4"/>
  <c r="Q173" i="4"/>
  <c r="O173" i="4"/>
  <c r="K173" i="4"/>
  <c r="I173" i="4"/>
  <c r="F173" i="4"/>
  <c r="G173" i="4" s="1"/>
  <c r="M173" i="4" s="1"/>
  <c r="BA171" i="4"/>
  <c r="U170" i="4"/>
  <c r="Q170" i="4"/>
  <c r="O170" i="4"/>
  <c r="K170" i="4"/>
  <c r="I170" i="4"/>
  <c r="F170" i="4"/>
  <c r="G170" i="4" s="1"/>
  <c r="M170" i="4" s="1"/>
  <c r="BA168" i="4"/>
  <c r="U167" i="4"/>
  <c r="Q167" i="4"/>
  <c r="O167" i="4"/>
  <c r="K167" i="4"/>
  <c r="I167" i="4"/>
  <c r="F167" i="4"/>
  <c r="G167" i="4" s="1"/>
  <c r="M167" i="4" s="1"/>
  <c r="BA165" i="4"/>
  <c r="U164" i="4"/>
  <c r="Q164" i="4"/>
  <c r="O164" i="4"/>
  <c r="K164" i="4"/>
  <c r="I164" i="4"/>
  <c r="F164" i="4"/>
  <c r="G164" i="4" s="1"/>
  <c r="M164" i="4" s="1"/>
  <c r="U161" i="4"/>
  <c r="Q161" i="4"/>
  <c r="O161" i="4"/>
  <c r="K161" i="4"/>
  <c r="I161" i="4"/>
  <c r="F161" i="4"/>
  <c r="G161" i="4" s="1"/>
  <c r="M161" i="4" s="1"/>
  <c r="U158" i="4"/>
  <c r="Q158" i="4"/>
  <c r="O158" i="4"/>
  <c r="K158" i="4"/>
  <c r="I158" i="4"/>
  <c r="F158" i="4"/>
  <c r="G158" i="4" s="1"/>
  <c r="M158" i="4" s="1"/>
  <c r="U156" i="4"/>
  <c r="Q156" i="4"/>
  <c r="O156" i="4"/>
  <c r="K156" i="4"/>
  <c r="I156" i="4"/>
  <c r="F156" i="4"/>
  <c r="G156" i="4" s="1"/>
  <c r="M156" i="4" s="1"/>
  <c r="BA153" i="4"/>
  <c r="U152" i="4"/>
  <c r="Q152" i="4"/>
  <c r="O152" i="4"/>
  <c r="K152" i="4"/>
  <c r="I152" i="4"/>
  <c r="F152" i="4"/>
  <c r="G152" i="4" s="1"/>
  <c r="M152" i="4" s="1"/>
  <c r="BA149" i="4"/>
  <c r="U148" i="4"/>
  <c r="Q148" i="4"/>
  <c r="O148" i="4"/>
  <c r="K148" i="4"/>
  <c r="I148" i="4"/>
  <c r="F148" i="4"/>
  <c r="G148" i="4" s="1"/>
  <c r="M148" i="4" s="1"/>
  <c r="BA146" i="4"/>
  <c r="U145" i="4"/>
  <c r="Q145" i="4"/>
  <c r="O145" i="4"/>
  <c r="K145" i="4"/>
  <c r="I145" i="4"/>
  <c r="F145" i="4"/>
  <c r="G145" i="4" s="1"/>
  <c r="M145" i="4" s="1"/>
  <c r="U144" i="4"/>
  <c r="Q144" i="4"/>
  <c r="O144" i="4"/>
  <c r="M144" i="4"/>
  <c r="K144" i="4"/>
  <c r="I144" i="4"/>
  <c r="G144" i="4"/>
  <c r="BA142" i="4"/>
  <c r="U141" i="4"/>
  <c r="Q141" i="4"/>
  <c r="O141" i="4"/>
  <c r="K141" i="4"/>
  <c r="I141" i="4"/>
  <c r="F141" i="4"/>
  <c r="G141" i="4" s="1"/>
  <c r="M141" i="4" s="1"/>
  <c r="BA139" i="4"/>
  <c r="U138" i="4"/>
  <c r="Q138" i="4"/>
  <c r="O138" i="4"/>
  <c r="K138" i="4"/>
  <c r="I138" i="4"/>
  <c r="F138" i="4"/>
  <c r="G138" i="4" s="1"/>
  <c r="M138" i="4" s="1"/>
  <c r="BA136" i="4"/>
  <c r="U135" i="4"/>
  <c r="Q135" i="4"/>
  <c r="O135" i="4"/>
  <c r="K135" i="4"/>
  <c r="I135" i="4"/>
  <c r="F135" i="4"/>
  <c r="G135" i="4" s="1"/>
  <c r="M135" i="4" s="1"/>
  <c r="U134" i="4"/>
  <c r="Q134" i="4"/>
  <c r="O134" i="4"/>
  <c r="M134" i="4"/>
  <c r="K134" i="4"/>
  <c r="I134" i="4"/>
  <c r="G134" i="4"/>
  <c r="U132" i="4"/>
  <c r="Q132" i="4"/>
  <c r="O132" i="4"/>
  <c r="K132" i="4"/>
  <c r="I132" i="4"/>
  <c r="F132" i="4"/>
  <c r="G132" i="4" s="1"/>
  <c r="M132" i="4" s="1"/>
  <c r="BA130" i="4"/>
  <c r="U129" i="4"/>
  <c r="Q129" i="4"/>
  <c r="O129" i="4"/>
  <c r="K129" i="4"/>
  <c r="I129" i="4"/>
  <c r="F129" i="4"/>
  <c r="G129" i="4" s="1"/>
  <c r="M129" i="4" s="1"/>
  <c r="BA126" i="4"/>
  <c r="U125" i="4"/>
  <c r="Q125" i="4"/>
  <c r="O125" i="4"/>
  <c r="K125" i="4"/>
  <c r="I125" i="4"/>
  <c r="F125" i="4"/>
  <c r="G125" i="4" s="1"/>
  <c r="M125" i="4" s="1"/>
  <c r="BA122" i="4"/>
  <c r="U121" i="4"/>
  <c r="Q121" i="4"/>
  <c r="O121" i="4"/>
  <c r="K121" i="4"/>
  <c r="I121" i="4"/>
  <c r="F121" i="4"/>
  <c r="G121" i="4" s="1"/>
  <c r="M121" i="4" s="1"/>
  <c r="BA118" i="4"/>
  <c r="U117" i="4"/>
  <c r="Q117" i="4"/>
  <c r="O117" i="4"/>
  <c r="K117" i="4"/>
  <c r="I117" i="4"/>
  <c r="F117" i="4"/>
  <c r="G117" i="4" s="1"/>
  <c r="M117" i="4" s="1"/>
  <c r="U115" i="4"/>
  <c r="Q115" i="4"/>
  <c r="O115" i="4"/>
  <c r="K115" i="4"/>
  <c r="I115" i="4"/>
  <c r="F115" i="4"/>
  <c r="G115" i="4" s="1"/>
  <c r="M115" i="4" s="1"/>
  <c r="BA113" i="4"/>
  <c r="U112" i="4"/>
  <c r="Q112" i="4"/>
  <c r="O112" i="4"/>
  <c r="K112" i="4"/>
  <c r="I112" i="4"/>
  <c r="F112" i="4"/>
  <c r="G112" i="4" s="1"/>
  <c r="M112" i="4" s="1"/>
  <c r="BA110" i="4"/>
  <c r="U109" i="4"/>
  <c r="Q109" i="4"/>
  <c r="O109" i="4"/>
  <c r="K109" i="4"/>
  <c r="I109" i="4"/>
  <c r="F109" i="4"/>
  <c r="G109" i="4" s="1"/>
  <c r="M109" i="4" s="1"/>
  <c r="BA107" i="4"/>
  <c r="U106" i="4"/>
  <c r="Q106" i="4"/>
  <c r="O106" i="4"/>
  <c r="K106" i="4"/>
  <c r="I106" i="4"/>
  <c r="F106" i="4"/>
  <c r="G106" i="4" s="1"/>
  <c r="M106" i="4" s="1"/>
  <c r="U104" i="4"/>
  <c r="Q104" i="4"/>
  <c r="O104" i="4"/>
  <c r="K104" i="4"/>
  <c r="I104" i="4"/>
  <c r="F104" i="4"/>
  <c r="G104" i="4" s="1"/>
  <c r="M104" i="4" s="1"/>
  <c r="BA102" i="4"/>
  <c r="U101" i="4"/>
  <c r="Q101" i="4"/>
  <c r="O101" i="4"/>
  <c r="K101" i="4"/>
  <c r="I101" i="4"/>
  <c r="F101" i="4"/>
  <c r="G101" i="4" s="1"/>
  <c r="M101" i="4" s="1"/>
  <c r="U99" i="4"/>
  <c r="Q99" i="4"/>
  <c r="O99" i="4"/>
  <c r="K99" i="4"/>
  <c r="I99" i="4"/>
  <c r="F99" i="4"/>
  <c r="G99" i="4" s="1"/>
  <c r="M99" i="4" s="1"/>
  <c r="BA97" i="4"/>
  <c r="U96" i="4"/>
  <c r="Q96" i="4"/>
  <c r="O96" i="4"/>
  <c r="K96" i="4"/>
  <c r="I96" i="4"/>
  <c r="F96" i="4"/>
  <c r="G96" i="4" s="1"/>
  <c r="M96" i="4" s="1"/>
  <c r="U94" i="4"/>
  <c r="Q94" i="4"/>
  <c r="O94" i="4"/>
  <c r="K94" i="4"/>
  <c r="I94" i="4"/>
  <c r="F94" i="4"/>
  <c r="G94" i="4" s="1"/>
  <c r="M94" i="4" s="1"/>
  <c r="BA92" i="4"/>
  <c r="U91" i="4"/>
  <c r="Q91" i="4"/>
  <c r="O91" i="4"/>
  <c r="K91" i="4"/>
  <c r="I91" i="4"/>
  <c r="F91" i="4"/>
  <c r="G91" i="4" s="1"/>
  <c r="M91" i="4" s="1"/>
  <c r="BA89" i="4"/>
  <c r="U88" i="4"/>
  <c r="Q88" i="4"/>
  <c r="O88" i="4"/>
  <c r="K88" i="4"/>
  <c r="I88" i="4"/>
  <c r="F88" i="4"/>
  <c r="G88" i="4" s="1"/>
  <c r="M88" i="4" s="1"/>
  <c r="U87" i="4"/>
  <c r="Q87" i="4"/>
  <c r="O87" i="4"/>
  <c r="M87" i="4"/>
  <c r="K87" i="4"/>
  <c r="I87" i="4"/>
  <c r="G87" i="4"/>
  <c r="BA85" i="4"/>
  <c r="U84" i="4"/>
  <c r="Q84" i="4"/>
  <c r="O84" i="4"/>
  <c r="K84" i="4"/>
  <c r="I84" i="4"/>
  <c r="F84" i="4"/>
  <c r="G84" i="4" s="1"/>
  <c r="M84" i="4" s="1"/>
  <c r="BA82" i="4"/>
  <c r="U81" i="4"/>
  <c r="Q81" i="4"/>
  <c r="O81" i="4"/>
  <c r="K81" i="4"/>
  <c r="I81" i="4"/>
  <c r="F81" i="4"/>
  <c r="G81" i="4" s="1"/>
  <c r="M81" i="4" s="1"/>
  <c r="BA79" i="4"/>
  <c r="U78" i="4"/>
  <c r="Q78" i="4"/>
  <c r="O78" i="4"/>
  <c r="K78" i="4"/>
  <c r="I78" i="4"/>
  <c r="F78" i="4"/>
  <c r="G78" i="4" s="1"/>
  <c r="M78" i="4" s="1"/>
  <c r="BA76" i="4"/>
  <c r="U75" i="4"/>
  <c r="Q75" i="4"/>
  <c r="O75" i="4"/>
  <c r="K75" i="4"/>
  <c r="I75" i="4"/>
  <c r="F75" i="4"/>
  <c r="G75" i="4" s="1"/>
  <c r="M75" i="4" s="1"/>
  <c r="BA73" i="4"/>
  <c r="U72" i="4"/>
  <c r="Q72" i="4"/>
  <c r="O72" i="4"/>
  <c r="K72" i="4"/>
  <c r="I72" i="4"/>
  <c r="F72" i="4"/>
  <c r="G72" i="4" s="1"/>
  <c r="M72" i="4" s="1"/>
  <c r="U71" i="4"/>
  <c r="Q71" i="4"/>
  <c r="O71" i="4"/>
  <c r="M71" i="4"/>
  <c r="K71" i="4"/>
  <c r="I71" i="4"/>
  <c r="G71" i="4"/>
  <c r="BA69" i="4"/>
  <c r="U68" i="4"/>
  <c r="Q68" i="4"/>
  <c r="O68" i="4"/>
  <c r="K68" i="4"/>
  <c r="I68" i="4"/>
  <c r="F68" i="4"/>
  <c r="G68" i="4" s="1"/>
  <c r="M68" i="4" s="1"/>
  <c r="U67" i="4"/>
  <c r="Q67" i="4"/>
  <c r="O67" i="4"/>
  <c r="M67" i="4"/>
  <c r="K67" i="4"/>
  <c r="I67" i="4"/>
  <c r="G67" i="4"/>
  <c r="BA65" i="4"/>
  <c r="U64" i="4"/>
  <c r="Q64" i="4"/>
  <c r="O64" i="4"/>
  <c r="K64" i="4"/>
  <c r="I64" i="4"/>
  <c r="F64" i="4"/>
  <c r="G64" i="4" s="1"/>
  <c r="M64" i="4" s="1"/>
  <c r="BA62" i="4"/>
  <c r="U61" i="4"/>
  <c r="Q61" i="4"/>
  <c r="O61" i="4"/>
  <c r="K61" i="4"/>
  <c r="I61" i="4"/>
  <c r="F61" i="4"/>
  <c r="G61" i="4" s="1"/>
  <c r="M61" i="4" s="1"/>
  <c r="BA59" i="4"/>
  <c r="U58" i="4"/>
  <c r="Q58" i="4"/>
  <c r="O58" i="4"/>
  <c r="K58" i="4"/>
  <c r="I58" i="4"/>
  <c r="F58" i="4"/>
  <c r="G58" i="4" s="1"/>
  <c r="M58" i="4" s="1"/>
  <c r="BA56" i="4"/>
  <c r="U55" i="4"/>
  <c r="Q55" i="4"/>
  <c r="O55" i="4"/>
  <c r="K55" i="4"/>
  <c r="I55" i="4"/>
  <c r="F55" i="4"/>
  <c r="G55" i="4" s="1"/>
  <c r="M55" i="4" s="1"/>
  <c r="BA53" i="4"/>
  <c r="U52" i="4"/>
  <c r="Q52" i="4"/>
  <c r="O52" i="4"/>
  <c r="K52" i="4"/>
  <c r="I52" i="4"/>
  <c r="F52" i="4"/>
  <c r="G52" i="4" s="1"/>
  <c r="M52" i="4" s="1"/>
  <c r="BA50" i="4"/>
  <c r="U49" i="4"/>
  <c r="Q49" i="4"/>
  <c r="O49" i="4"/>
  <c r="K49" i="4"/>
  <c r="I49" i="4"/>
  <c r="F49" i="4"/>
  <c r="G49" i="4" s="1"/>
  <c r="M49" i="4" s="1"/>
  <c r="BA47" i="4"/>
  <c r="U46" i="4"/>
  <c r="Q46" i="4"/>
  <c r="O46" i="4"/>
  <c r="K46" i="4"/>
  <c r="I46" i="4"/>
  <c r="F46" i="4"/>
  <c r="G46" i="4" s="1"/>
  <c r="M46" i="4" s="1"/>
  <c r="BA44" i="4"/>
  <c r="U43" i="4"/>
  <c r="Q43" i="4"/>
  <c r="O43" i="4"/>
  <c r="K43" i="4"/>
  <c r="I43" i="4"/>
  <c r="F43" i="4"/>
  <c r="G43" i="4" s="1"/>
  <c r="M43" i="4" s="1"/>
  <c r="BA41" i="4"/>
  <c r="U40" i="4"/>
  <c r="Q40" i="4"/>
  <c r="O40" i="4"/>
  <c r="K40" i="4"/>
  <c r="I40" i="4"/>
  <c r="F40" i="4"/>
  <c r="G40" i="4" s="1"/>
  <c r="M40" i="4" s="1"/>
  <c r="BA38" i="4"/>
  <c r="U37" i="4"/>
  <c r="Q37" i="4"/>
  <c r="O37" i="4"/>
  <c r="K37" i="4"/>
  <c r="I37" i="4"/>
  <c r="F37" i="4"/>
  <c r="G37" i="4" s="1"/>
  <c r="M37" i="4" s="1"/>
  <c r="U35" i="4"/>
  <c r="Q35" i="4"/>
  <c r="O35" i="4"/>
  <c r="K35" i="4"/>
  <c r="I35" i="4"/>
  <c r="F35" i="4"/>
  <c r="G35" i="4" s="1"/>
  <c r="M35" i="4" s="1"/>
  <c r="BA33" i="4"/>
  <c r="U32" i="4"/>
  <c r="Q32" i="4"/>
  <c r="O32" i="4"/>
  <c r="K32" i="4"/>
  <c r="I32" i="4"/>
  <c r="F32" i="4"/>
  <c r="G32" i="4" s="1"/>
  <c r="M32" i="4" s="1"/>
  <c r="BA29" i="4"/>
  <c r="U28" i="4"/>
  <c r="Q28" i="4"/>
  <c r="O28" i="4"/>
  <c r="K28" i="4"/>
  <c r="I28" i="4"/>
  <c r="F28" i="4"/>
  <c r="G28" i="4" s="1"/>
  <c r="M28" i="4" s="1"/>
  <c r="BA26" i="4"/>
  <c r="U25" i="4"/>
  <c r="Q25" i="4"/>
  <c r="O25" i="4"/>
  <c r="K25" i="4"/>
  <c r="I25" i="4"/>
  <c r="F25" i="4"/>
  <c r="G25" i="4" s="1"/>
  <c r="M25" i="4" s="1"/>
  <c r="BA23" i="4"/>
  <c r="U22" i="4"/>
  <c r="Q22" i="4"/>
  <c r="O22" i="4"/>
  <c r="K22" i="4"/>
  <c r="I22" i="4"/>
  <c r="F22" i="4"/>
  <c r="G22" i="4" s="1"/>
  <c r="M22" i="4" s="1"/>
  <c r="BA20" i="4"/>
  <c r="U19" i="4"/>
  <c r="Q19" i="4"/>
  <c r="O19" i="4"/>
  <c r="K19" i="4"/>
  <c r="I19" i="4"/>
  <c r="F19" i="4"/>
  <c r="G19" i="4" s="1"/>
  <c r="M19" i="4" s="1"/>
  <c r="U17" i="4"/>
  <c r="Q17" i="4"/>
  <c r="O17" i="4"/>
  <c r="K17" i="4"/>
  <c r="I17" i="4"/>
  <c r="F17" i="4"/>
  <c r="G17" i="4" s="1"/>
  <c r="M17" i="4" s="1"/>
  <c r="BA15" i="4"/>
  <c r="U14" i="4"/>
  <c r="Q14" i="4"/>
  <c r="O14" i="4"/>
  <c r="K14" i="4"/>
  <c r="I14" i="4"/>
  <c r="F14" i="4"/>
  <c r="G14" i="4" s="1"/>
  <c r="M14" i="4" s="1"/>
  <c r="U12" i="4"/>
  <c r="Q12" i="4"/>
  <c r="O12" i="4"/>
  <c r="K12" i="4"/>
  <c r="I12" i="4"/>
  <c r="G12" i="4"/>
  <c r="M12" i="4" s="1"/>
  <c r="BA10" i="4"/>
  <c r="U9" i="4"/>
  <c r="Q9" i="4"/>
  <c r="O9" i="4"/>
  <c r="K9" i="4"/>
  <c r="I9" i="4"/>
  <c r="G9" i="4"/>
  <c r="U8" i="4"/>
  <c r="Q8" i="4"/>
  <c r="O8" i="4"/>
  <c r="K8" i="4"/>
  <c r="I8" i="4"/>
  <c r="G8" i="4"/>
  <c r="I57" i="3"/>
  <c r="I56" i="3"/>
  <c r="I55" i="3"/>
  <c r="I54" i="3"/>
  <c r="I53" i="3"/>
  <c r="I52" i="3"/>
  <c r="I51" i="3"/>
  <c r="I50" i="3"/>
  <c r="I49" i="3"/>
  <c r="G39" i="3"/>
  <c r="G40" i="3" s="1"/>
  <c r="F39" i="3"/>
  <c r="G38" i="3"/>
  <c r="F38" i="3"/>
  <c r="H32" i="3"/>
  <c r="J28" i="3"/>
  <c r="J27" i="3"/>
  <c r="J26" i="3"/>
  <c r="E26" i="3"/>
  <c r="J25" i="3"/>
  <c r="J24" i="3"/>
  <c r="E24" i="3"/>
  <c r="J23" i="3"/>
  <c r="I20" i="3"/>
  <c r="I19" i="3"/>
  <c r="I18" i="3"/>
  <c r="I17" i="3"/>
  <c r="G8" i="2"/>
  <c r="G236" i="4" l="1"/>
  <c r="I47" i="3"/>
  <c r="AD236" i="4"/>
  <c r="M9" i="4"/>
  <c r="M8" i="4" s="1"/>
  <c r="F40" i="3"/>
  <c r="H39" i="3"/>
  <c r="E15" i="2"/>
  <c r="F15" i="2" s="1"/>
  <c r="E16" i="2"/>
  <c r="F16" i="2" s="1"/>
  <c r="I58" i="3" l="1"/>
  <c r="I16" i="3"/>
  <c r="I21" i="3" s="1"/>
  <c r="G25" i="3" s="1"/>
  <c r="H40" i="3"/>
  <c r="I39" i="3"/>
  <c r="I40" i="3" s="1"/>
  <c r="J39" i="3" s="1"/>
  <c r="J40" i="3" s="1"/>
  <c r="G28" i="3"/>
  <c r="G23" i="3"/>
  <c r="D14" i="2" l="1"/>
  <c r="G26" i="3"/>
  <c r="G24" i="3"/>
  <c r="G29" i="3" s="1"/>
  <c r="D22" i="2" l="1"/>
  <c r="E14" i="2"/>
  <c r="F14" i="2" s="1"/>
  <c r="F32" i="2" l="1"/>
  <c r="E22" i="2"/>
  <c r="F33" i="2" s="1"/>
  <c r="F22" i="2"/>
  <c r="F34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4CD92064-4D8E-48D2-8E51-59B94CF5B4D7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8B6E84D8-0829-40CB-A3E4-E99CEA6DE283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7C185F76-B5C9-482B-8C37-B0DEC575E9CD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9438233F-ADEF-4B7C-AEA4-31E36B0F57B1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FD0BA607-60CD-457B-A613-C98C129552B3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106CFEE8-9D2C-4A44-8345-992D3602AC88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<sst xmlns="http://schemas.openxmlformats.org/spreadsheetml/2006/main" count="11617" uniqueCount="1782">
  <si>
    <t>SOUHRNNÝ KRYCÍ LIST</t>
  </si>
  <si>
    <t>Objekt :</t>
  </si>
  <si>
    <t>Název objektu :</t>
  </si>
  <si>
    <t>JKSO :</t>
  </si>
  <si>
    <t>Stavba :</t>
  </si>
  <si>
    <t>Název stavby :</t>
  </si>
  <si>
    <t>SKP :</t>
  </si>
  <si>
    <t>Projektant :</t>
  </si>
  <si>
    <t>Ladislav Marek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</si>
  <si>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</si>
  <si>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</si>
  <si>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</si>
  <si>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</si>
  <si>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</si>
  <si>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</si>
  <si>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</si>
  <si>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Ladislav Marek, projektová kancelář Brno.</t>
  </si>
  <si>
    <t>ROZPOČTOVÉ NÁKLADY</t>
  </si>
  <si>
    <t>Stavební objekt</t>
  </si>
  <si>
    <t>Cena bez DPH</t>
  </si>
  <si>
    <t>DPH 21 %</t>
  </si>
  <si>
    <t>Cena celkem</t>
  </si>
  <si>
    <t>Kč</t>
  </si>
  <si>
    <t>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</si>
  <si>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</si>
  <si>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</si>
  <si>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</si>
  <si>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</si>
  <si>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</si>
  <si>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</si>
  <si>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</si>
  <si>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</si>
  <si>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</si>
  <si>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</si>
  <si>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STAVBU CELKEM</t>
  </si>
  <si>
    <t>Poznámka :</t>
  </si>
  <si>
    <t xml:space="preserve"> </t>
  </si>
  <si>
    <t>Výstavba ZTV Nivy II.</t>
  </si>
  <si>
    <t xml:space="preserve">SO 101, 102 </t>
  </si>
  <si>
    <t>Místní komunikace. Chodník.</t>
  </si>
  <si>
    <t>SO 301, 302</t>
  </si>
  <si>
    <t>Kanalizace. Vodovod.</t>
  </si>
  <si>
    <t>SO 401, 402</t>
  </si>
  <si>
    <t>Veřejné osvětlení. Rozvody HDPE.</t>
  </si>
  <si>
    <t>SO 500</t>
  </si>
  <si>
    <t>Plynovod a přípojky.</t>
  </si>
  <si>
    <t>#RTSROZP#</t>
  </si>
  <si>
    <t>Položkový rozpočet</t>
  </si>
  <si>
    <t>Zakázka:</t>
  </si>
  <si>
    <t>Misto</t>
  </si>
  <si>
    <t>Dačice</t>
  </si>
  <si>
    <t>Rozpočet:</t>
  </si>
  <si>
    <t>Objednatel:</t>
  </si>
  <si>
    <t>IČ:</t>
  </si>
  <si>
    <t>DIČ:</t>
  </si>
  <si>
    <t>Projektant:</t>
  </si>
  <si>
    <t>Zhotovitel:</t>
  </si>
  <si>
    <t>Vypracoval:</t>
  </si>
  <si>
    <t>Rozpis ceny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</si>
  <si>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</si>
  <si>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</si>
  <si>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</si>
  <si>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</si>
  <si>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</si>
  <si>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</si>
  <si>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</si>
  <si>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</si>
  <si>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</si>
  <si>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</si>
  <si>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</si>
  <si>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</si>
  <si>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</si>
  <si>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</si>
  <si>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</si>
  <si>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</si>
  <si>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</si>
  <si>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</si>
  <si>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</si>
  <si>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Rekapitulace dílčích částí</t>
  </si>
  <si>
    <t>#CASTI&gt;&gt;</t>
  </si>
  <si>
    <t>Číslo</t>
  </si>
  <si>
    <t>Název</t>
  </si>
  <si>
    <t>DPH celkem</t>
  </si>
  <si>
    <t>Rozpočet</t>
  </si>
  <si>
    <t>Celkem za stavbu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</si>
  <si>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</si>
  <si>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</si>
  <si>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</si>
  <si>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</si>
  <si>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</si>
  <si>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</si>
  <si>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</si>
  <si>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</si>
  <si>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</si>
  <si>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</si>
  <si>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</si>
  <si>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</si>
  <si>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</si>
  <si>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</si>
  <si>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</si>
  <si>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</si>
  <si>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</si>
  <si>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</si>
  <si>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M23</t>
  </si>
  <si>
    <t>Montáže potrubí</t>
  </si>
  <si>
    <t>M46</t>
  </si>
  <si>
    <t>Zemní práce při montážích</t>
  </si>
  <si>
    <t xml:space="preserve">Položkový rozpočet </t>
  </si>
  <si>
    <t>#TypZaznamu#</t>
  </si>
  <si>
    <t>S:</t>
  </si>
  <si>
    <t>STA</t>
  </si>
  <si>
    <t>O:</t>
  </si>
  <si>
    <t>OBJ</t>
  </si>
  <si>
    <t>R: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</si>
  <si>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</si>
  <si>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</si>
  <si>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</si>
  <si>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</si>
  <si>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</si>
  <si>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</si>
  <si>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</si>
  <si>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</si>
  <si>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</si>
  <si>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</si>
  <si>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</si>
  <si>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</si>
  <si>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</si>
  <si>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</si>
  <si>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</si>
  <si>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</si>
  <si>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</si>
  <si>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</si>
  <si>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</si>
  <si>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</si>
  <si>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</si>
  <si>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</si>
  <si>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</si>
  <si>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</si>
  <si>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121101101R00</t>
  </si>
  <si>
    <t>Sejmutí ornice s přemístěním do 50 m</t>
  </si>
  <si>
    <t>m3</t>
  </si>
  <si>
    <t>POL1_0</t>
  </si>
  <si>
    <t>Plocha pro komunikaci a odvodnění. Počítá se s průměrnou vrstvou 0,30 m.</t>
  </si>
  <si>
    <t>POP</t>
  </si>
  <si>
    <t>917,71*0,30</t>
  </si>
  <si>
    <t>VV</t>
  </si>
  <si>
    <t>167101102R00</t>
  </si>
  <si>
    <t>Nakládání výkopku z hor. 1 ÷ 4 v množství nad 100 m3</t>
  </si>
  <si>
    <t>162100010RA0</t>
  </si>
  <si>
    <t>Vodorovné přemístění výkopku</t>
  </si>
  <si>
    <t>POL2_0</t>
  </si>
  <si>
    <t>Převoz ornice dle dispozic investora.</t>
  </si>
  <si>
    <t>162100010RAB</t>
  </si>
  <si>
    <t>Vodorovné přemístění výkopku, příplatek za každých dalších 5 km</t>
  </si>
  <si>
    <t>275,31300</t>
  </si>
  <si>
    <t>113151113R00</t>
  </si>
  <si>
    <t>Fréz.živič.krytu pl.do 500 m2,pruh do 75 cm,tl.4cm</t>
  </si>
  <si>
    <t>m2</t>
  </si>
  <si>
    <t>Obrusná vrstva tl. 40 mm. Plocha napojení na stávající silnici. Plocha výkopu pro přípojku vodovodu a kanalizace. Plocha překopu silnice pro VO a trubky HDPE.</t>
  </si>
  <si>
    <t>85,5</t>
  </si>
  <si>
    <t>113151115R00</t>
  </si>
  <si>
    <t>Fréz.živič krytu pl.do 500 m2,pruh do 75 cm,tl.6cm</t>
  </si>
  <si>
    <t>Rýha pro připojení vodovodu a kanalizace, překop pro VO a trubky HDPE.</t>
  </si>
  <si>
    <t>26,5</t>
  </si>
  <si>
    <t>113151118R00</t>
  </si>
  <si>
    <t>Fréz.živič.krytu pl.do 500 m2,pruh do 75 cm,tl.9cm</t>
  </si>
  <si>
    <t>26,50</t>
  </si>
  <si>
    <t>122302202R00</t>
  </si>
  <si>
    <t>Odkopávky pro silnice v hor. 4 do 1000 m3</t>
  </si>
  <si>
    <t>Odkop zeminy na úroveň pláně komunikace a chodníku po sejmutí ornice.</t>
  </si>
  <si>
    <t>576,62*0,255</t>
  </si>
  <si>
    <t>176,39*0,12</t>
  </si>
  <si>
    <t>122302209R00</t>
  </si>
  <si>
    <t>Příplatek za lepivost - odkop pro silnice v hor. 4</t>
  </si>
  <si>
    <t>Do měrných jednotek se udává poměrné množství zeminy, které ulpí v nářadí a o které je snížen celkový výkon stroje. (50%).</t>
  </si>
  <si>
    <t>168,2049/2</t>
  </si>
  <si>
    <t>168,2049</t>
  </si>
  <si>
    <t>162701101R00</t>
  </si>
  <si>
    <t>Vodorovné přemístění výkopku z hor.1-4 do 6000 m</t>
  </si>
  <si>
    <t>Vodorovné přemístění výkopku po suchu, bez ohledu na druh dopravního prostředku, bez naložení výkopku, avšak se složením bez rozhrnutí.</t>
  </si>
  <si>
    <t>132200010RAB</t>
  </si>
  <si>
    <t>Hloubení nezapaž. rýh šířky do 60 cm v hornině 1-4, odvoz do  5 km, uložení na skládku</t>
  </si>
  <si>
    <t>Výkop podélné vsakovací rýhy pod silničními obrubníky pro odvodnění pláně s naložením a odvozem zeminy na skládku.</t>
  </si>
  <si>
    <t>80*0,30*0,30</t>
  </si>
  <si>
    <t>131100010RAB</t>
  </si>
  <si>
    <t>Hloubení nezapažených jam v hornině1-4, odvoz do 5 km, uložení na skládku</t>
  </si>
  <si>
    <t>97,50</t>
  </si>
  <si>
    <t>199000002R00</t>
  </si>
  <si>
    <t>Poplatek za skládku horniny 1- 4, č. dle katal. odpadů 17 05 04</t>
  </si>
  <si>
    <t>Odkop silnice, výkop rýhy pro drenáž, výkop jámy retenční nádrže.</t>
  </si>
  <si>
    <t>168,2049+7,20+97,50</t>
  </si>
  <si>
    <t>181101102R00</t>
  </si>
  <si>
    <t>Úprava pláně v zářezech v hor. 1-4, se zhutněním</t>
  </si>
  <si>
    <t>Pláň komunikace, chodníku, rýhy po napojení kanalizace, vodovodu a rýhy pro VO a trubek HDPE.</t>
  </si>
  <si>
    <t>576,62+176,39+18,94+7,5</t>
  </si>
  <si>
    <t>181300010RAB</t>
  </si>
  <si>
    <t>Rozprostření ornice v rovině tloušťka 15 cm, dovoz ornice ze vzdálenosti 1km, osetí trávou</t>
  </si>
  <si>
    <t>Terénní úpravy.</t>
  </si>
  <si>
    <t>348,71</t>
  </si>
  <si>
    <t>113202111R00</t>
  </si>
  <si>
    <t>Vytrhání obrub obrubníků silničních</t>
  </si>
  <si>
    <t>m</t>
  </si>
  <si>
    <t>Silniční obruby podél stávající místní komunikace.</t>
  </si>
  <si>
    <t>23,21</t>
  </si>
  <si>
    <t>113201111R00</t>
  </si>
  <si>
    <t>Vytrhání obrubníků chodníkových a parkových</t>
  </si>
  <si>
    <t>Vytrhání obrub v potřebném rozsahu, lemující stezku pro chodce a pro cyklisty.</t>
  </si>
  <si>
    <t>30,48</t>
  </si>
  <si>
    <t>113106121R00</t>
  </si>
  <si>
    <t>Rozebrání dlažeb z betonových dlaždic na sucho</t>
  </si>
  <si>
    <t>Stávající zámková dlažba.</t>
  </si>
  <si>
    <t>56,64</t>
  </si>
  <si>
    <t>139600012RAA</t>
  </si>
  <si>
    <t>Ruční výkop v hornině 3, hloubka do 1 m, odvoz kolečkem do 20 m</t>
  </si>
  <si>
    <t>Odkopání a obnažení kabelu VN, jeho podkopání a snížení na stanovenou niveletu (1,10 m pod silnicí).</t>
  </si>
  <si>
    <t>20,00*0,30*0,80</t>
  </si>
  <si>
    <t>311200001RAA</t>
  </si>
  <si>
    <t>Zdivo z kamene, lícované, spárované, neopracovaný kámen</t>
  </si>
  <si>
    <t>Vtok do retenční nádrže - čela z lomového kamene 500x500 mm dvakrát.</t>
  </si>
  <si>
    <t>0,50*0,50*0,30*2</t>
  </si>
  <si>
    <t>457532111R00</t>
  </si>
  <si>
    <t>Filtr.vrstvy ze zhut.kam. hrubého drcen. 22-32 mm</t>
  </si>
  <si>
    <t>Výplň podélné vsakovací rýhy pro odvodnění silniční pláně.</t>
  </si>
  <si>
    <t>7,2</t>
  </si>
  <si>
    <t>457531112R00</t>
  </si>
  <si>
    <t>Filtr.vrstvy z nezhut.kam. hrubého drcen. 32-63 mm</t>
  </si>
  <si>
    <t>Výplň retenční vsakovací rýhy.</t>
  </si>
  <si>
    <t>91,25</t>
  </si>
  <si>
    <t>457561111R00</t>
  </si>
  <si>
    <t>Filtr.vrstvy z nezhut.kam. drobného drcen. 2-4 mm</t>
  </si>
  <si>
    <t>Vrstva pro předčištění povchových vod.</t>
  </si>
  <si>
    <t>6,5</t>
  </si>
  <si>
    <t>451971111R00</t>
  </si>
  <si>
    <t>Položení vrstvy z geotextil.,uchycení spony, hřeby</t>
  </si>
  <si>
    <t>Retenční vsakovací rýha.</t>
  </si>
  <si>
    <t>222,33</t>
  </si>
  <si>
    <t>69365006R</t>
  </si>
  <si>
    <t>Geotextilie netkaná Bontec NW 32, 100 x 5,25 m, 385 g/m2</t>
  </si>
  <si>
    <t>POL3_0</t>
  </si>
  <si>
    <t>K celkové ploše se připočte 2% ztratného.</t>
  </si>
  <si>
    <t>(222,33*0,02)+222,33</t>
  </si>
  <si>
    <t>564851113RT4</t>
  </si>
  <si>
    <t>Podklad ze štěrkodrti po zhutnění tloušťky 17 cm, štěrkodrť frakce 0-63 mm</t>
  </si>
  <si>
    <t>Konstrukční vrstva silnice ze štěrkodrtě 0/63 tl. 150-180 mm včetně rýhy po napojení kanalizace, vodovodu a rýhy pro VO a trubek HDPE.</t>
  </si>
  <si>
    <t>576,62</t>
  </si>
  <si>
    <t>564861111R00</t>
  </si>
  <si>
    <t>Podklad ze štěrkodrti po zhutnění tloušťky 20 cm</t>
  </si>
  <si>
    <t>Konstrukční vrstva silnice ze štěrkodrtě 0/63 tl. 200 mm.</t>
  </si>
  <si>
    <t>573191111R00</t>
  </si>
  <si>
    <t>Nátěr infiltrační kationaktivní emulzí 1kg/m2</t>
  </si>
  <si>
    <t>546,35</t>
  </si>
  <si>
    <t>565161212RT3</t>
  </si>
  <si>
    <t>Podklad z obal kamen.ACP 22+, š.nad 3 m, tl. 9 cm, plochy 101-200 m2</t>
  </si>
  <si>
    <t>Plocha komunikace včetně napojení rýhy po kanalizaci, vodovodu a rýhy pro VO a trubek HDPE.</t>
  </si>
  <si>
    <t>573231125R00</t>
  </si>
  <si>
    <t>Postřik spojovací z KAE, množství zbytkového asfaltu 0,5 kg/m2</t>
  </si>
  <si>
    <t>577151123RT3</t>
  </si>
  <si>
    <t>Beton asfalt. ACL 16+ ložný, š. do 3 m, tl. 6 cm, plochy 101-200 m2</t>
  </si>
  <si>
    <t>605,25</t>
  </si>
  <si>
    <t>577131111RT2</t>
  </si>
  <si>
    <t>Beton asfalt. ACO 11+ obrusný, š. do 3 m, tl. 4 cm, plochy 201-1000 m2</t>
  </si>
  <si>
    <t>Plocha obrusné vrstvy.</t>
  </si>
  <si>
    <t>564851111RT4</t>
  </si>
  <si>
    <t>Podklad ze štěrkodrti po zhutnění tloušťky 15 cm, štěrkodrť frakce 0-63 mm</t>
  </si>
  <si>
    <t>Konstrukční vrstva chodníku.</t>
  </si>
  <si>
    <t>176,39</t>
  </si>
  <si>
    <t>564851111RT2</t>
  </si>
  <si>
    <t>Podklad ze štěrkodrti po zhutnění tloušťky 15 cm, štěrkodrť frakce 0-32 mm</t>
  </si>
  <si>
    <t>147,69</t>
  </si>
  <si>
    <t>596215040R00</t>
  </si>
  <si>
    <t>Kladení zámkové dlažby tl. 8 cm do drtě tl. 4 cm</t>
  </si>
  <si>
    <t>59245300R</t>
  </si>
  <si>
    <t>Dlažba BEST BEATON přírodní 200 x 165 x 80 mm</t>
  </si>
  <si>
    <t>Připočte se 1% ztratného, dorovná na celé m2.</t>
  </si>
  <si>
    <t>130,67*1,01</t>
  </si>
  <si>
    <t>132-131,9767</t>
  </si>
  <si>
    <t>592452650R</t>
  </si>
  <si>
    <t>Dlažba BEST KLASIKO standard přírodní pro nevidomé 200 x 100 x 80 mm</t>
  </si>
  <si>
    <t>Signální a varovné pásy v místě napojení. Připočte se 1% ztratného, dorovná na celé m2.</t>
  </si>
  <si>
    <t>4,72*1,01</t>
  </si>
  <si>
    <t>5-4,7672</t>
  </si>
  <si>
    <t>59245264R</t>
  </si>
  <si>
    <t>Dlažba BEST KLASIKO standard červená pro nevidomé 200 x 100 x 80 mm</t>
  </si>
  <si>
    <t>Signální a varovné pásy. Připočte se 1% ztratného, dorovná na celé m2.</t>
  </si>
  <si>
    <t>6,07*1,01</t>
  </si>
  <si>
    <t>7,0-6,13070</t>
  </si>
  <si>
    <t>59245041R</t>
  </si>
  <si>
    <t>Dlažba BEST vodící linie 200 x 200 x 80 mm , červená</t>
  </si>
  <si>
    <t>Celková délka vodícího pásu je 15,60 m při šířce 0,40 m, což odpovídá 6,24 m2</t>
  </si>
  <si>
    <t>6,24</t>
  </si>
  <si>
    <t>55243085R</t>
  </si>
  <si>
    <t>Vpust chodníková litinová TEGRA 600 C250/600, boční</t>
  </si>
  <si>
    <t>kus</t>
  </si>
  <si>
    <t>2</t>
  </si>
  <si>
    <t>899331111R00</t>
  </si>
  <si>
    <t>Výšková úprava vstupu do 20 cm, zvýšení poklopu</t>
  </si>
  <si>
    <t>Výšková úprava poklopu kanalizační šachty.</t>
  </si>
  <si>
    <t>899231111R00</t>
  </si>
  <si>
    <t>Výšková úprava vstupu do 20 cm, zvýšení mříže</t>
  </si>
  <si>
    <t>Výšková úprava mříže stávající uliční vpusti.</t>
  </si>
  <si>
    <t>831350012RAB</t>
  </si>
  <si>
    <t>Kanalizace z trub PVC hrdlových D 160 mm, hloubka do 1,5 m</t>
  </si>
  <si>
    <t>Napojení chodníkových vpustí do reenční nádrže.</t>
  </si>
  <si>
    <t>4,50</t>
  </si>
  <si>
    <t>917862111R00</t>
  </si>
  <si>
    <t>Osazení stojat. obrub.bet. s opěrou,lože z C 12/15</t>
  </si>
  <si>
    <t>Obrubníky silniční 2-15, nájezdové obrubníky, přechodové obrubníky levé, pravé, chodníkové obrubníky.</t>
  </si>
  <si>
    <t>306,31</t>
  </si>
  <si>
    <t>59217488R</t>
  </si>
  <si>
    <t>Obrubník silniční ABO 2-15 v. 250 x 150 x 1000 mm přírodní</t>
  </si>
  <si>
    <t>Připočte se 1% ztratného a zaokrouhlí na celé kusy.</t>
  </si>
  <si>
    <t>112,22*1,01</t>
  </si>
  <si>
    <t>114-113,3422</t>
  </si>
  <si>
    <t>59217490R</t>
  </si>
  <si>
    <t xml:space="preserve">Obrubník silniční nájezdový ABO 2-15 N v. 150 x 150 x 1000 mm </t>
  </si>
  <si>
    <t>71,89*1,01</t>
  </si>
  <si>
    <t>73-72,6089</t>
  </si>
  <si>
    <t>59217491R</t>
  </si>
  <si>
    <t>Obrubník silniční přechodový pravý ABO 2-15 PP v 150 x 150 x 1000 mm</t>
  </si>
  <si>
    <t>59217492R</t>
  </si>
  <si>
    <t>Obrubník silniční přechodový levý ABO 2-15 PL v 150 x 150 x 1000 mm</t>
  </si>
  <si>
    <t>3,50*1,01</t>
  </si>
  <si>
    <t>4-3,535</t>
  </si>
  <si>
    <t>59217421R</t>
  </si>
  <si>
    <t>Obrubník chodníkový ABO 14-10 v. 250 x 100 x 1000 mm přírodní</t>
  </si>
  <si>
    <t>115,70*1,01</t>
  </si>
  <si>
    <t>117-116,857</t>
  </si>
  <si>
    <t>919735113R00</t>
  </si>
  <si>
    <t>Řezání stávajícího živičného krytu tl. 10 - 15 cm</t>
  </si>
  <si>
    <t>Řezání asfaltobetonového krytu pro překop silnice pro VO a trubky HDPE.</t>
  </si>
  <si>
    <t>18</t>
  </si>
  <si>
    <t>40445141.AR</t>
  </si>
  <si>
    <t>Značka dopravní dodatková  E 2, rozměr 500 x 500 mm, fólie 1</t>
  </si>
  <si>
    <t>Výměna DZ E2b tvar křižovatky.</t>
  </si>
  <si>
    <t>919735111R00</t>
  </si>
  <si>
    <t>Řezání stávajícího živičného krytu tl. do 5 cm</t>
  </si>
  <si>
    <t>Zaříznutí napojení na stávající obrusnou vrstvu asfaltobetonu.</t>
  </si>
  <si>
    <t>37,80</t>
  </si>
  <si>
    <t>914001121RT6</t>
  </si>
  <si>
    <t>Osaz.svislé dopr.značky a sloupku,Al patka, základ, včetně dodávky sloupku a značky</t>
  </si>
  <si>
    <t>V položkách jsou zakalkulovány náklady na osazení sloupků, výkop jam pro sloupky s odhozem výkopku na vzdálenost do 3 m, zabetonování sloupků do betonového základu, popř. včetně osazení a dodávka kotevní Al patky.</t>
  </si>
  <si>
    <t>979084214R00</t>
  </si>
  <si>
    <t>Vodorovná doprava vybour. hmot po suchu do 2 km</t>
  </si>
  <si>
    <t>t</t>
  </si>
  <si>
    <t>Odvoz vyfrézovaného materiálu na meziskládku.</t>
  </si>
  <si>
    <t>18,12</t>
  </si>
  <si>
    <t>979024441R00</t>
  </si>
  <si>
    <t>Očištění vybour. obrubníků všech loží a výplní</t>
  </si>
  <si>
    <t>23,81+30,48</t>
  </si>
  <si>
    <t>979054441R00</t>
  </si>
  <si>
    <t>Očištění vybour. dlaždic s výplní kamen. těženým</t>
  </si>
  <si>
    <t>979081111R00</t>
  </si>
  <si>
    <t>Odvoz suti a vybour. hmot na skládku do 1 km</t>
  </si>
  <si>
    <t>Obruby + zámková dlažba.</t>
  </si>
  <si>
    <t>(2,04+4,53)*2,40</t>
  </si>
  <si>
    <t>998225111R00</t>
  </si>
  <si>
    <t>Přesun hmot, pozemní komunikace, kryt živičný</t>
  </si>
  <si>
    <t>277,47628</t>
  </si>
  <si>
    <t>998223011R00</t>
  </si>
  <si>
    <t>Přesun hmot, pozemní komunikace, kryt dlážděný</t>
  </si>
  <si>
    <t>23,03182</t>
  </si>
  <si>
    <t>230191018R00</t>
  </si>
  <si>
    <t>Uložení chráničky ve výkopu PE 110x10,0 mm</t>
  </si>
  <si>
    <t>Chránička pro přípojku elektriky na pozemek p. Kloibera.</t>
  </si>
  <si>
    <t>8,00</t>
  </si>
  <si>
    <t>460510204RT1</t>
  </si>
  <si>
    <t>Žlab kabelový prefabrikovaný T2N, neasfaltovaný, včetně dodávky žlabu a poklopu</t>
  </si>
  <si>
    <t>Uložení kabelu VN do betonových chrániček.</t>
  </si>
  <si>
    <t>20</t>
  </si>
  <si>
    <t>005111020R</t>
  </si>
  <si>
    <t>Vytyčení stavby</t>
  </si>
  <si>
    <t>Soubor</t>
  </si>
  <si>
    <t>Geodetická měření v průběhu stavby .Geodetické vytýčení prostoru staveniště v terénu před zahájením stavebních prací (směrové a výškové), vytýčení hranic trvalého i dočasného záboru.; Soustavné vytyčovánízřetelného označení obvodu staveniště.</t>
  </si>
  <si>
    <t>005111021R</t>
  </si>
  <si>
    <t>Vytyčení inženýrských sítí</t>
  </si>
  <si>
    <t>Zajištění vytýčení veškerých stávajících inženýrských sítí (včetně úhrady za vytýčení), odpovědnost za jejich neporušení během výstavby a zpětné předání jejich zprávcům.</t>
  </si>
  <si>
    <t>005121010R</t>
  </si>
  <si>
    <t>Vybudování zařízení staveniště</t>
  </si>
  <si>
    <t>Náklady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</si>
  <si>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005121030R</t>
  </si>
  <si>
    <t>Odstranění zařízení staveniště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</si>
  <si>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</si>
  <si>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</si>
  <si>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a vytýčení jejich skutečné trasy a provedení ochranných opatření pro zabezpečení stávajících inženýrských sítí.</t>
  </si>
  <si>
    <t>005211030R</t>
  </si>
  <si>
    <t xml:space="preserve">Dočasná dopravní opatření </t>
  </si>
  <si>
    <t>Náklady na vyhotovení návrhu dočasného dopravního značení, jeho projednání s dotčenými orgány a organizacemi, dodání dopravních značek, jejich rozmístění a přemísťování a jejich údržba v průběhu výstavby včetně následného odstranění po ukončení stavebních prací.</t>
  </si>
  <si>
    <t>005211040R</t>
  </si>
  <si>
    <t xml:space="preserve">Užívání veřejných ploch a prostranství  </t>
  </si>
  <si>
    <t>Náklady za pronájem pozemků ve vlastnictví města pro zařízení staveniště, skládku materiálů.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</si>
  <si>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</si>
  <si>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</si>
  <si>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</si>
  <si>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005231010R</t>
  </si>
  <si>
    <t>Revize</t>
  </si>
  <si>
    <t>Náklady spojené s provedením všech předepsaných revizí a zkoušek stavebních konstrukcí, stavebních prací.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</si>
  <si>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</si>
  <si>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</si>
  <si>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</si>
  <si>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</si>
  <si>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Náklady na provedení skutečného zaměření stavby v rozsahu nezbytném pro zápis změny do katastru nemovitostí nebo do dokumentací správců IS.</t>
  </si>
  <si>
    <t>005290001</t>
  </si>
  <si>
    <t>Pasportizace místní komunikace chodníků, a okolních pozemků.</t>
  </si>
  <si>
    <t>-</t>
  </si>
  <si>
    <t>Provedení pasportizace před zahájením stavby.</t>
  </si>
  <si>
    <t>Provedení pasportizace po dokončení stavby.</t>
  </si>
  <si>
    <t/>
  </si>
  <si>
    <t>SUM</t>
  </si>
  <si>
    <t>Poznámky uchazeče k zadání</t>
  </si>
  <si>
    <t>POPUZIV</t>
  </si>
  <si>
    <t>END</t>
  </si>
  <si>
    <t>Export Komplet</t>
  </si>
  <si>
    <t>VZ</t>
  </si>
  <si>
    <t>2.0</t>
  </si>
  <si>
    <t>False</t>
  </si>
  <si>
    <t>{e592343f-df41-455d-8cc0-bb3cc470de52}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</si>
  <si>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</si>
  <si>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</si>
  <si>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</si>
  <si>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</si>
  <si>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</si>
  <si>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</si>
  <si>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</si>
  <si>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</si>
  <si>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</si>
  <si>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23-0814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</si>
  <si>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</si>
  <si>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</si>
  <si>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Výstavba ZTV NIVY II.</t>
  </si>
  <si>
    <t>KSO:</t>
  </si>
  <si>
    <t>CC-CZ:</t>
  </si>
  <si>
    <t>Místo:</t>
  </si>
  <si>
    <t>Datum:</t>
  </si>
  <si>
    <t>16. 8. 2023</t>
  </si>
  <si>
    <t>Zadavatel:</t>
  </si>
  <si>
    <t>Uchazeč:</t>
  </si>
  <si>
    <t>Vyplň údaj</t>
  </si>
  <si>
    <t>Ing.Zdeněk Hejtman, Dačice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</si>
  <si>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</si>
  <si>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</si>
  <si>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</si>
  <si>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</si>
  <si>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Sazba daně</t>
  </si>
  <si>
    <t>Základ daně</t>
  </si>
  <si>
    <t>Výše daně</t>
  </si>
  <si>
    <t>základní</t>
  </si>
  <si>
    <t>snížená</t>
  </si>
  <si>
    <t>zákl. přenesená</t>
  </si>
  <si>
    <t>sníž. přenesená</t>
  </si>
  <si>
    <t>nulová</t>
  </si>
  <si>
    <t>Cena s DPH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</si>
  <si>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</si>
  <si>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</si>
  <si>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</si>
  <si>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</si>
  <si>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</si>
  <si>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</si>
  <si>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</si>
  <si>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</si>
  <si>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</si>
  <si>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</si>
  <si>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</si>
  <si>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</si>
  <si>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</si>
  <si>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</si>
  <si>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</si>
  <si>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</si>
  <si>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</si>
  <si>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</si>
  <si>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</si>
  <si>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</si>
  <si>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</si>
  <si>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</si>
  <si>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</si>
  <si>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</si>
  <si>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</si>
  <si>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301</t>
  </si>
  <si>
    <t>Kanalizace</t>
  </si>
  <si>
    <t>ING</t>
  </si>
  <si>
    <t>{c2924d3e-637c-4680-8ef0-f45ac4377224}</t>
  </si>
  <si>
    <t>/</t>
  </si>
  <si>
    <t>01</t>
  </si>
  <si>
    <t>hlavní řad PP DN 250 SN 12 - celková délka 75,6m</t>
  </si>
  <si>
    <t>Soupis</t>
  </si>
  <si>
    <t>{973fdc61-a440-4896-8433-354be39afce8}</t>
  </si>
  <si>
    <t>02</t>
  </si>
  <si>
    <t>přípojky PVC KG DN 150 SN 8 - celková délka 40,4m (5ks)</t>
  </si>
  <si>
    <t>{d92c73b6-8fec-43cf-8add-75c945b9c39e}</t>
  </si>
  <si>
    <t>SO 302</t>
  </si>
  <si>
    <t>Vodovod</t>
  </si>
  <si>
    <t>{e8d822bb-0b2b-435c-b36a-d484cb0287c1}</t>
  </si>
  <si>
    <t>hlavní řad PE100RC D110/10,1 - celková délka 79,2m</t>
  </si>
  <si>
    <t>{b92560fb-ab7a-40c9-9c26-b7430fd65d15}</t>
  </si>
  <si>
    <t>přípojky PE100RC D40/3,7 - celková délka 40,2m (5ks)</t>
  </si>
  <si>
    <t>{605c3b7d-a26d-4fdd-852a-f7cf1159d9de}</t>
  </si>
  <si>
    <t>VON</t>
  </si>
  <si>
    <t>Vedlejší a ostatní náklady</t>
  </si>
  <si>
    <t>{9557f7bf-8d88-4a39-8957-319d39b116e7}</t>
  </si>
  <si>
    <t>KRYCÍ LIST SOUPISU PRACÍ</t>
  </si>
  <si>
    <t>Objekt:</t>
  </si>
  <si>
    <t>SO 301 - Kanalizace</t>
  </si>
  <si>
    <t>Soupis:</t>
  </si>
  <si>
    <t>01 - hlavní řad PP DN 250 SN 12 - celková délka 75,6m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</si>
  <si>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</si>
  <si>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</si>
  <si>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</si>
  <si>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</si>
  <si>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</si>
  <si>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</si>
  <si>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</si>
  <si>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</si>
  <si>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</si>
  <si>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</si>
  <si>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</si>
  <si>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</si>
  <si>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</si>
  <si>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</si>
  <si>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</si>
  <si>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</si>
  <si>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</si>
  <si>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</si>
  <si>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</si>
  <si>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</si>
  <si>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</si>
  <si>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</si>
  <si>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</si>
  <si>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</si>
  <si>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Práce a dodávky HSV</t>
  </si>
  <si>
    <t>ROZPOCET</t>
  </si>
  <si>
    <t>K</t>
  </si>
  <si>
    <t>113107524</t>
  </si>
  <si>
    <t>Odstranění podkladů nebo krytů při překopech inženýrských sítí s přemístěním hmot na skládku ve vzdálenosti do 3 m nebo s naložením na dopravní prostředek strojně plochy jednotlivě přes 15 m2 z kameniva hrubého drceného, o tl. vrstvy přes 300 do 400 mm</t>
  </si>
  <si>
    <t>CS ÚRS 2023 02</t>
  </si>
  <si>
    <t>-166154647</t>
  </si>
  <si>
    <t>Online PSC</t>
  </si>
  <si>
    <t>https://podminky.urs.cz/item/CS_URS_2023_02/113107524</t>
  </si>
  <si>
    <t>7,5*5*0,58"projektová dokumentace část D.1.3. - č.výkresu 2</t>
  </si>
  <si>
    <t>113107543</t>
  </si>
  <si>
    <t>Odstranění podkladů nebo krytů při překopech inženýrských sítí s přemístěním hmot na skládku ve vzdálenosti do 3 m nebo s naložením na dopravní prostředek strojně plochy jednotlivě přes 15 m2 živičných, o tl. vrstvy přes 100 do 150 mm</t>
  </si>
  <si>
    <t>1598747760</t>
  </si>
  <si>
    <t>https://podminky.urs.cz/item/CS_URS_2023_02/113107543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</si>
  <si>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</si>
  <si>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</si>
  <si>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1402063145</t>
  </si>
  <si>
    <t>https://podminky.urs.cz/item/CS_URS_2023_02/119001405</t>
  </si>
  <si>
    <t>2*3*0,58"projektová dokumentace část D.1.3. - č.výkresu 3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</si>
  <si>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</si>
  <si>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</si>
  <si>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-33785362</t>
  </si>
  <si>
    <t>https://podminky.urs.cz/item/CS_URS_2023_02/119001421</t>
  </si>
  <si>
    <t>2*2*0,58"projektová dokumentace část D.1.3. - č.výkresu 3</t>
  </si>
  <si>
    <t>132254204</t>
  </si>
  <si>
    <t>Hloubení zapažených rýh šířky přes 800 do 2 000 mm strojně s urovnáním dna do předepsaného profilu a spádu v hornině třídy těžitelnosti I skupiny 3 přes 100 do 500 m3</t>
  </si>
  <si>
    <t>-756244832</t>
  </si>
  <si>
    <t>https://podminky.urs.cz/item/CS_URS_2023_02/132254204</t>
  </si>
  <si>
    <t>4,1*0,8*(1,94+2,16)*0,5</t>
  </si>
  <si>
    <t>(8,8-4,1)*0,8*1,94</t>
  </si>
  <si>
    <t>(14,8-8,8)*0,8*(2,11+1,94)*0,5</t>
  </si>
  <si>
    <t>(35,6-14,8)*0,8*(1,81+2,11)*0,5</t>
  </si>
  <si>
    <t>(36,8-35,6)*0,8*(1,82+1,81)*0,5</t>
  </si>
  <si>
    <t>(46-36,8)*0,8*(1,84+1,82)*0,5</t>
  </si>
  <si>
    <t>(56,4-46)*0,8*1,84</t>
  </si>
  <si>
    <t>(73,8-56,4)*0,8*(1,96+1,84)*0,5</t>
  </si>
  <si>
    <t>(76-73,8)*0,8*(1,95+1,96)*0,5</t>
  </si>
  <si>
    <t>1,2*2*(1,82+1,95)"rozšíření pro kš</t>
  </si>
  <si>
    <t>Mezisoučet"projektová dokumentace část D.1.3. - č.výkresu 3</t>
  </si>
  <si>
    <t>1,3*0,7*1,66</t>
  </si>
  <si>
    <t>(5,4-1,3)*0,7*(1,45+1,66)*0,5</t>
  </si>
  <si>
    <t>(16-5,4)*0,7*(1,69+1,45)*0,5</t>
  </si>
  <si>
    <t>(36,9-16)*0,7*(1,54+1,69)*0,5</t>
  </si>
  <si>
    <t>(38,1-36,9)*0,7*(1,56+1,54)*0,5</t>
  </si>
  <si>
    <t>(64,6-38,1)*0,7*(1,62+1,56)*0,5</t>
  </si>
  <si>
    <t>(74,9-64,6)*0,7*(1,74+1,62)*0,5</t>
  </si>
  <si>
    <t>(80-74,9)*0,7*(1,72+1,74)*0,5</t>
  </si>
  <si>
    <t>Mezisoučet"projektová dokumentace část D.1.4. - č.výkresu 3</t>
  </si>
  <si>
    <t>-5*1,5*1,18"odpočet odstraněných vrstev komunikace</t>
  </si>
  <si>
    <t>Mezisoučet"projektová dokumentace část D.1.3. - č.výkresu 2</t>
  </si>
  <si>
    <t>Součet</t>
  </si>
  <si>
    <t>207,295*0,5"50% celkového objemu výkopu</t>
  </si>
  <si>
    <t>103,648*0,58"58% pro kanalizaci</t>
  </si>
  <si>
    <t>6</t>
  </si>
  <si>
    <t>132354204</t>
  </si>
  <si>
    <t>Hloubení zapažených rýh šířky přes 800 do 2 000 mm strojně s urovnáním dna do předepsaného profilu a spádu v hornině třídy těžitelnosti II skupiny 4 přes 100 do 500 m3</t>
  </si>
  <si>
    <t>502690821</t>
  </si>
  <si>
    <t>https://podminky.urs.cz/item/CS_URS_2023_02/132354204</t>
  </si>
  <si>
    <t>207,295*0,45"45% celkového objemu výkopu</t>
  </si>
  <si>
    <t>93,283*0,58"58% pro kanalizaci</t>
  </si>
  <si>
    <t>7</t>
  </si>
  <si>
    <t>132454204</t>
  </si>
  <si>
    <t>Hloubení zapažených rýh šířky přes 800 do 2 000 mm strojně s urovnáním dna do předepsaného profilu a spádu v hornině třídy těžitelnosti II skupiny 5 přes 100 do 500 m3</t>
  </si>
  <si>
    <t>104273591</t>
  </si>
  <si>
    <t>https://podminky.urs.cz/item/CS_URS_2023_02/132454204</t>
  </si>
  <si>
    <t>207,295*0,05"5% celkového objemu výkopu</t>
  </si>
  <si>
    <t>10,365*0,58"58% pro kanalizaci</t>
  </si>
  <si>
    <t>139001101</t>
  </si>
  <si>
    <t>Příplatek k cenám hloubených vykopávek za ztížení vykopávky v blízkosti podzemního vedení nebo výbušnin pro jakoukoliv třídu horniny</t>
  </si>
  <si>
    <t>-394866849</t>
  </si>
  <si>
    <t>https://podminky.urs.cz/item/CS_URS_2023_02/139001101</t>
  </si>
  <si>
    <t>4*1,5*(2+1,94+2+1,94+2)"projektová dokumentace část D.1.3. - č.výkresu 3</t>
  </si>
  <si>
    <t>59,28*0,58"58% pro kanalizaci</t>
  </si>
  <si>
    <t>9</t>
  </si>
  <si>
    <t>151101101</t>
  </si>
  <si>
    <t>Zřízení pažení a rozepření stěn rýh pro podzemní vedení příložné pro jakoukoliv mezerovitost, hloubky do 2 m</t>
  </si>
  <si>
    <t>-1411665995</t>
  </si>
  <si>
    <t>https://podminky.urs.cz/item/CS_URS_2023_02/151101101</t>
  </si>
  <si>
    <t>4,1*2*(1,94+2,16)*0,5</t>
  </si>
  <si>
    <t>(8,8-4,1)*2*1,94</t>
  </si>
  <si>
    <t>(14,8-8,8)*2*(2,11+1,94)*0,5</t>
  </si>
  <si>
    <t>(35,6-14,8)*2*(1,81+2,11)*0,5</t>
  </si>
  <si>
    <t>(36,8-35,6)*2*(1,82+1,81)*0,5</t>
  </si>
  <si>
    <t>(46-36,8)*2*(1,84+1,82)*0,5</t>
  </si>
  <si>
    <t>(56,4-46)*2*1,84</t>
  </si>
  <si>
    <t>(73,8-56,4)*2*(1,96+1,84)*0,5</t>
  </si>
  <si>
    <t>(76-73,8)*2*(1,95+1,96)*0,5</t>
  </si>
  <si>
    <t>291,904*0,5"50% pro kanalizaci</t>
  </si>
  <si>
    <t>10</t>
  </si>
  <si>
    <t>151101111</t>
  </si>
  <si>
    <t>Odstranění pažení a rozepření stěn rýh pro podzemní vedení s uložením materiálu na vzdálenost do 3 m od kraje výkopu příložné, hloubky do 2 m</t>
  </si>
  <si>
    <t>1179718699</t>
  </si>
  <si>
    <t>https://podminky.urs.cz/item/CS_URS_2023_02/151101111</t>
  </si>
  <si>
    <t>11</t>
  </si>
  <si>
    <t>162651132</t>
  </si>
  <si>
    <t>Vodorovné přemístění výkopku nebo sypaniny po suchu na obvyklém dopravním prostředku, bez naložení výkopku, avšak se složením bez rozhrnutí z horniny třídy těžitelnosti II skupiny 4 a 5 na vzdálenost přes 4 000 do 5 000 m</t>
  </si>
  <si>
    <t>-504440445</t>
  </si>
  <si>
    <t>https://podminky.urs.cz/item/CS_URS_2023_02/162651132</t>
  </si>
  <si>
    <t>103,648+93,283+10,365"celkový objem výkopu</t>
  </si>
  <si>
    <t>-141,117"odpočet zásypu</t>
  </si>
  <si>
    <t>-39,499"odpočet obsypu</t>
  </si>
  <si>
    <t>26,68*0,58"58% pro kanalizaci</t>
  </si>
  <si>
    <t>12</t>
  </si>
  <si>
    <t>171201221</t>
  </si>
  <si>
    <t>Poplatek za uložení stavebního odpadu na skládce (skládkovné) zeminy a kamení zatříděného do Katalogu odpadů pod kódem 17 05 04</t>
  </si>
  <si>
    <t>850988520</t>
  </si>
  <si>
    <t>https://podminky.urs.cz/item/CS_URS_2023_02/171201221</t>
  </si>
  <si>
    <t>15,474*2 'Přepočtené koeficientem množství</t>
  </si>
  <si>
    <t>13</t>
  </si>
  <si>
    <t>171251201</t>
  </si>
  <si>
    <t>Uložení sypaniny na skládky nebo meziskládky bez hutnění s upravením uložené sypaniny do předepsaného tvaru</t>
  </si>
  <si>
    <t>339090821</t>
  </si>
  <si>
    <t>https://podminky.urs.cz/item/CS_URS_2023_02/171251201</t>
  </si>
  <si>
    <t>14</t>
  </si>
  <si>
    <t>174151101</t>
  </si>
  <si>
    <t>Zásyp sypaninou z jakékoliv horniny strojně s uložením výkopku ve vrstvách se zhutněním jam, šachet, rýh nebo kolem objektů v těchto vykopávkách</t>
  </si>
  <si>
    <t>-1536518132</t>
  </si>
  <si>
    <t>https://podminky.urs.cz/item/CS_URS_2023_02/174151101</t>
  </si>
  <si>
    <t>-0,8-0,8-15,12"odpočet lože</t>
  </si>
  <si>
    <t>-75,6*0,8*0,55"odpočet obsypu</t>
  </si>
  <si>
    <t>-79,2*0,7*0,21"odpočet obsypu</t>
  </si>
  <si>
    <t>-pi*0,62*0,62*(1,82+1,95)"odpočet objemu šachet</t>
  </si>
  <si>
    <t>141,117*0,58"58% pro kanalizaci</t>
  </si>
  <si>
    <t>175111109</t>
  </si>
  <si>
    <t>Obsypání potrubí ručně sypaninou z vhodných hornin třídy těžitelnosti I a II, skupiny 1 až 4 nebo materiálem připraveným podél výkopu ve vzdálenosti do 3 m od jeho kraje pro jakoukoliv hloubku výkopu a míru zhutnění Příplatek k ceně za prohození sypaniny</t>
  </si>
  <si>
    <t>-1518817000</t>
  </si>
  <si>
    <t>https://podminky.urs.cz/item/CS_URS_2023_02/175111109</t>
  </si>
  <si>
    <t>75,6*(0,8*0,55-pi*0,14*0,14)"projektová dokumentace část D.1.3. - č.výkresu 3</t>
  </si>
  <si>
    <t>79,2*(0,7*0,21-pi*0,055*0,055)"projektová dokumentace část D.1.4. - č.výkresu 3</t>
  </si>
  <si>
    <t>39,499*0,58"58% pro kanalizaci</t>
  </si>
  <si>
    <t>16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</si>
  <si>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</si>
  <si>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</si>
  <si>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1418560943</t>
  </si>
  <si>
    <t>https://podminky.urs.cz/item/CS_URS_2023_02/175151101</t>
  </si>
  <si>
    <t>17</t>
  </si>
  <si>
    <t>451541111</t>
  </si>
  <si>
    <t>Lože pod potrubí, stoky a drobné objekty v otevřeném výkopu ze štěrkodrtě 0-63 mm</t>
  </si>
  <si>
    <t>557124281</t>
  </si>
  <si>
    <t>https://podminky.urs.cz/item/CS_URS_2023_02/451541111</t>
  </si>
  <si>
    <t>2*2*0,1*2"projektová dokumentace část D.1.3. - č.výkresu 3</t>
  </si>
  <si>
    <t>451572111</t>
  </si>
  <si>
    <t>Lože pod potrubí, stoky a drobné objekty v otevřeném výkopu z kameniva drobného těženého 0 až 4 mm</t>
  </si>
  <si>
    <t>-391823450</t>
  </si>
  <si>
    <t>https://podminky.urs.cz/item/CS_URS_2023_02/451572111</t>
  </si>
  <si>
    <t>75,6*0,8*0,14"projektová dokumentace část D.1.3. - č.výkresu 3</t>
  </si>
  <si>
    <t>19</t>
  </si>
  <si>
    <t>452112112</t>
  </si>
  <si>
    <t>Osazení betonových dílců prstenců nebo rámů pod poklopy a mříže, výšky do 100 mm</t>
  </si>
  <si>
    <t>492212009</t>
  </si>
  <si>
    <t>https://podminky.urs.cz/item/CS_URS_2023_02/452112112</t>
  </si>
  <si>
    <t>4"projektová dokumentace část D.1.3. - č.výkresu 6</t>
  </si>
  <si>
    <t>M</t>
  </si>
  <si>
    <t>59224185</t>
  </si>
  <si>
    <t>prstenec šachtový vyrovnávací betonový 625x120x60mm</t>
  </si>
  <si>
    <t>1739858954</t>
  </si>
  <si>
    <t>59224187</t>
  </si>
  <si>
    <t>prstenec šachtový vyrovnávací betonový 625x120x100mm</t>
  </si>
  <si>
    <t>34885808</t>
  </si>
  <si>
    <t>22</t>
  </si>
  <si>
    <t>452311121</t>
  </si>
  <si>
    <t>Podkladní a zajišťovací konstrukce z betonu prostého v otevřeném výkopu bez zvýšených nároků na prostředí desky pod potrubí, stoky a drobné objekty z betonu tř. C 8/10</t>
  </si>
  <si>
    <t>-1282785831</t>
  </si>
  <si>
    <t>https://podminky.urs.cz/item/CS_URS_2023_02/452311121</t>
  </si>
  <si>
    <t>Komunikace pozemní</t>
  </si>
  <si>
    <t>23</t>
  </si>
  <si>
    <t>566901233</t>
  </si>
  <si>
    <t>Vyspravení podkladu po překopech inženýrských sítí plochy přes 15 m2 s rozprostřením a zhutněním štěrkodrtí tl. 200 mm</t>
  </si>
  <si>
    <t>-1646037529</t>
  </si>
  <si>
    <t>https://podminky.urs.cz/item/CS_URS_2023_02/566901233</t>
  </si>
  <si>
    <t>7,5*5*2"projektová dokumentace část D.1.3. - č.výkresu 2</t>
  </si>
  <si>
    <t>75*0,58"58% pro kanalizaci</t>
  </si>
  <si>
    <t>24</t>
  </si>
  <si>
    <t>566901261</t>
  </si>
  <si>
    <t>Vyspravení podkladu po překopech inženýrských sítí plochy přes 15 m2 s rozprostřením a zhutněním obalovaným kamenivem ACP (OK) tl. 100 mm</t>
  </si>
  <si>
    <t>-228930124</t>
  </si>
  <si>
    <t>https://podminky.urs.cz/item/CS_URS_2023_02/566901261</t>
  </si>
  <si>
    <t>7,5*5"projektová dokumentace část D.1.3. - č.výkresu 2</t>
  </si>
  <si>
    <t>37,5*0,58"58% pro kanalizaci</t>
  </si>
  <si>
    <t>25</t>
  </si>
  <si>
    <t>572341111</t>
  </si>
  <si>
    <t>Vyspravení krytu komunikací po překopech inženýrských sítí plochy přes 15 m2 asfaltovým betonem ACO (AB), po zhutnění tl. přes 30 do 50 mm</t>
  </si>
  <si>
    <t>-2101065626</t>
  </si>
  <si>
    <t>https://podminky.urs.cz/item/CS_URS_2023_02/572341111</t>
  </si>
  <si>
    <t>26</t>
  </si>
  <si>
    <t>573211112</t>
  </si>
  <si>
    <t>Postřik spojovací PS bez posypu kamenivem z asfaltu silničního, v množství 0,70 kg/m2</t>
  </si>
  <si>
    <t>103564017</t>
  </si>
  <si>
    <t>https://podminky.urs.cz/item/CS_URS_2023_02/573211112</t>
  </si>
  <si>
    <t>27</t>
  </si>
  <si>
    <t>871360420</t>
  </si>
  <si>
    <t>Montáž kanalizačního potrubí z plastů z polypropylenu PP korugovaného nebo žebrovaného SN 12 DN 250</t>
  </si>
  <si>
    <t>89662467</t>
  </si>
  <si>
    <t>https://podminky.urs.cz/item/CS_URS_2023_02/871360420</t>
  </si>
  <si>
    <t>75,6"projektová dokumentace část D.1.3. - č.výkresu 3</t>
  </si>
  <si>
    <t>28</t>
  </si>
  <si>
    <t>28614117</t>
  </si>
  <si>
    <t>trubka kanalizační žebrovaná PP DN 250x2000mm</t>
  </si>
  <si>
    <t>-1984455574</t>
  </si>
  <si>
    <t>4*1,015 'Přepočtené koeficientem množství</t>
  </si>
  <si>
    <t>29</t>
  </si>
  <si>
    <t>28614124</t>
  </si>
  <si>
    <t>trubka kanalizační žebrovaná PP DN 250x5000mm</t>
  </si>
  <si>
    <t>229682643</t>
  </si>
  <si>
    <t>71,6*1,015 'Přepočtené koeficientem množství</t>
  </si>
  <si>
    <t>30</t>
  </si>
  <si>
    <t>877310440</t>
  </si>
  <si>
    <t>Montáž tvarovek na kanalizačním plastovém potrubí z polypropylenu PP nebo tvrdého PVC korugovaného nebo žebrovaného šachtových vložek DN 150</t>
  </si>
  <si>
    <t>-487380935</t>
  </si>
  <si>
    <t>https://podminky.urs.cz/item/CS_URS_2023_02/877310440</t>
  </si>
  <si>
    <t>3,000"projektová dokumentace část D.1.3. - č.výkresu 6</t>
  </si>
  <si>
    <t>31</t>
  </si>
  <si>
    <t>28617480</t>
  </si>
  <si>
    <t>vložka šachtová kanalizace PP korugované DN 160</t>
  </si>
  <si>
    <t>-1648115447</t>
  </si>
  <si>
    <t>32</t>
  </si>
  <si>
    <t>877360320</t>
  </si>
  <si>
    <t>Montáž tvarovek na kanalizačním plastovém potrubí z polypropylenu PP nebo tvrdého PVC hladkého plnostěnného odboček DN 250</t>
  </si>
  <si>
    <t>-1256031047</t>
  </si>
  <si>
    <t>https://podminky.urs.cz/item/CS_URS_2023_02/877360320</t>
  </si>
  <si>
    <t>2,000"projektová dokumentace část D.1.3. - č.výkresu 3</t>
  </si>
  <si>
    <t>33</t>
  </si>
  <si>
    <t>28617210</t>
  </si>
  <si>
    <t>odbočka kanalizační PP SN16 45° DN 250/150</t>
  </si>
  <si>
    <t>683031486</t>
  </si>
  <si>
    <t>34</t>
  </si>
  <si>
    <t>877360330</t>
  </si>
  <si>
    <t>Montáž tvarovek na kanalizačním plastovém potrubí z polypropylenu PP nebo tvrdého PVC hladkého plnostěnného spojek nebo redukcí DN 250</t>
  </si>
  <si>
    <t>1042489238</t>
  </si>
  <si>
    <t>https://podminky.urs.cz/item/CS_URS_2023_02/877360330</t>
  </si>
  <si>
    <t>2"projektová dokumentace část D.1.3. - č.výkresu 3</t>
  </si>
  <si>
    <t>35</t>
  </si>
  <si>
    <t>28617237</t>
  </si>
  <si>
    <t>spojka přesuvná kanalizační PP DN 250</t>
  </si>
  <si>
    <t>-1769419030</t>
  </si>
  <si>
    <t>36</t>
  </si>
  <si>
    <t>877360440</t>
  </si>
  <si>
    <t>Montáž tvarovek na kanalizačním plastovém potrubí z polypropylenu PP nebo tvrdého PVC korugovaného nebo žebrovaného šachtových vložek DN 250</t>
  </si>
  <si>
    <t>-849817608</t>
  </si>
  <si>
    <t>https://podminky.urs.cz/item/CS_URS_2023_02/877360440</t>
  </si>
  <si>
    <t>3"projektová dokumentace část D.1.3. - č.výkresu 6</t>
  </si>
  <si>
    <t>37</t>
  </si>
  <si>
    <t>28617482</t>
  </si>
  <si>
    <t>vložka šachtová kanalizace PP korugované DN 250</t>
  </si>
  <si>
    <t>1799206540</t>
  </si>
  <si>
    <t>38</t>
  </si>
  <si>
    <t>892372111</t>
  </si>
  <si>
    <t>Tlakové zkoušky vodou zabezpečení konců potrubí při tlakových zkouškách DN do 300</t>
  </si>
  <si>
    <t>992511135</t>
  </si>
  <si>
    <t>https://podminky.urs.cz/item/CS_URS_2023_02/892372111</t>
  </si>
  <si>
    <t>1"projektová dokumentace část D.1.3. - č.výkresu 3</t>
  </si>
  <si>
    <t>39</t>
  </si>
  <si>
    <t>892381111</t>
  </si>
  <si>
    <t>Tlakové zkoušky vodou na potrubí DN 250, 300 nebo 350</t>
  </si>
  <si>
    <t>203109355</t>
  </si>
  <si>
    <t>https://podminky.urs.cz/item/CS_URS_2023_02/892381111</t>
  </si>
  <si>
    <t>40</t>
  </si>
  <si>
    <t>894410101</t>
  </si>
  <si>
    <t>Osazení betonových dílců šachet kanalizačních dno DN 1000, výšky 600 mm</t>
  </si>
  <si>
    <t>-882333435</t>
  </si>
  <si>
    <t>https://podminky.urs.cz/item/CS_URS_2023_02/894410101</t>
  </si>
  <si>
    <t>2,000"projektová dokumentace část D.1.3. - č.výkresu 6</t>
  </si>
  <si>
    <t>41</t>
  </si>
  <si>
    <t>59224337</t>
  </si>
  <si>
    <t>dno betonové šachty kanalizační 100x60x40cm</t>
  </si>
  <si>
    <t>-67522627</t>
  </si>
  <si>
    <t>42</t>
  </si>
  <si>
    <t>894410211</t>
  </si>
  <si>
    <t>Osazení betonových dílců šachet kanalizačních skruž rovná DN 1000, výšky 250 mm</t>
  </si>
  <si>
    <t>-907248167</t>
  </si>
  <si>
    <t>https://podminky.urs.cz/item/CS_URS_2023_02/894410211</t>
  </si>
  <si>
    <t>2"projektová dokumentace část D.1.3. - č.výkresu 6</t>
  </si>
  <si>
    <t>43</t>
  </si>
  <si>
    <t>59224160</t>
  </si>
  <si>
    <t>skruž kanalizační s ocelovými stupadly 100x25x12cm</t>
  </si>
  <si>
    <t>-515513454</t>
  </si>
  <si>
    <t>44</t>
  </si>
  <si>
    <t>59224348</t>
  </si>
  <si>
    <t>těsnění elastomerové pro spojení šachetních dílů DN 1000</t>
  </si>
  <si>
    <t>-1303387386</t>
  </si>
  <si>
    <t>45</t>
  </si>
  <si>
    <t>894410232</t>
  </si>
  <si>
    <t>Osazení betonových dílců šachet kanalizačních skruž přechodová (konus) DN 1000</t>
  </si>
  <si>
    <t>-1197315011</t>
  </si>
  <si>
    <t>https://podminky.urs.cz/item/CS_URS_2023_02/894410232</t>
  </si>
  <si>
    <t>46</t>
  </si>
  <si>
    <t>59224312</t>
  </si>
  <si>
    <t>kónus šachetní betonový kapsové plastové stupadlo 100x62,5x58cm</t>
  </si>
  <si>
    <t>-1376658822</t>
  </si>
  <si>
    <t>47</t>
  </si>
  <si>
    <t>899104112</t>
  </si>
  <si>
    <t>Osazení poklopů litinových, ocelových nebo železobetonových včetně rámů pro třídu zatížení D400, E600</t>
  </si>
  <si>
    <t>1333625963</t>
  </si>
  <si>
    <t>https://podminky.urs.cz/item/CS_URS_2023_02/899104112</t>
  </si>
  <si>
    <t>48</t>
  </si>
  <si>
    <t>55241014</t>
  </si>
  <si>
    <t>poklop šachtový třída D400, kruhový rám 785, vstup 600mm, bez ventilace</t>
  </si>
  <si>
    <t>-964693498</t>
  </si>
  <si>
    <t>49</t>
  </si>
  <si>
    <t>899722113</t>
  </si>
  <si>
    <t>Krytí potrubí z plastů výstražnou fólií z PVC šířky 34 cm</t>
  </si>
  <si>
    <t>1486354140</t>
  </si>
  <si>
    <t>https://podminky.urs.cz/item/CS_URS_2023_02/899722113</t>
  </si>
  <si>
    <t>50</t>
  </si>
  <si>
    <t>8998010R1</t>
  </si>
  <si>
    <t>Napojení kanalizačního potrubí DN 250 do stávající kanalizační šachty, utěsnění prostupu</t>
  </si>
  <si>
    <t>1943906562</t>
  </si>
  <si>
    <t>Ostatní konstrukce a práce, bourání</t>
  </si>
  <si>
    <t>51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</si>
  <si>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</si>
  <si>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</si>
  <si>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1033260865</t>
  </si>
  <si>
    <t>https://podminky.urs.cz/item/CS_URS_2023_02/919732211</t>
  </si>
  <si>
    <t>7,5*2+5"projektová dokumentace část D.1.3. - č.výkresu 2</t>
  </si>
  <si>
    <t>20*0,58"58% pro kanalizaci</t>
  </si>
  <si>
    <t>52</t>
  </si>
  <si>
    <t>919735113</t>
  </si>
  <si>
    <t>Řezání stávajícího živičného krytu nebo podkladu hloubky přes 100 do 150 mm</t>
  </si>
  <si>
    <t>-778469851</t>
  </si>
  <si>
    <t>https://podminky.urs.cz/item/CS_URS_2023_02/919735113</t>
  </si>
  <si>
    <t>997</t>
  </si>
  <si>
    <t>Přesun sutě</t>
  </si>
  <si>
    <t>53</t>
  </si>
  <si>
    <t>997221551</t>
  </si>
  <si>
    <t>Vodorovná doprava suti bez naložení, ale se složením a s hrubým urovnáním ze sypkých materiálů, na vzdálenost do 1 km</t>
  </si>
  <si>
    <t>1120366471</t>
  </si>
  <si>
    <t>https://podminky.urs.cz/item/CS_URS_2023_02/997221551</t>
  </si>
  <si>
    <t>54</t>
  </si>
  <si>
    <t>997221559</t>
  </si>
  <si>
    <t>Vodorovná doprava suti bez naložení, ale se složením a s hrubým urovnáním Příplatek k ceně za každý další i započatý 1 km přes 1 km</t>
  </si>
  <si>
    <t>174786934</t>
  </si>
  <si>
    <t>https://podminky.urs.cz/item/CS_URS_2023_02/997221559</t>
  </si>
  <si>
    <t>19,488*4 'Přepočtené koeficientem množství</t>
  </si>
  <si>
    <t>55</t>
  </si>
  <si>
    <t>997221645</t>
  </si>
  <si>
    <t>Poplatek za uložení stavebního odpadu na skládce (skládkovné) asfaltového bez obsahu dehtu zatříděného do Katalogu odpadů pod kódem 17 03 02</t>
  </si>
  <si>
    <t>-365758864</t>
  </si>
  <si>
    <t>https://podminky.urs.cz/item/CS_URS_2023_02/997221645</t>
  </si>
  <si>
    <t>56</t>
  </si>
  <si>
    <t>997221655</t>
  </si>
  <si>
    <t>36686895</t>
  </si>
  <si>
    <t>https://podminky.urs.cz/item/CS_URS_2023_02/997221655</t>
  </si>
  <si>
    <t>998</t>
  </si>
  <si>
    <t>Přesun hmot</t>
  </si>
  <si>
    <t>57</t>
  </si>
  <si>
    <t>998276101</t>
  </si>
  <si>
    <t>Přesun hmot pro trubní vedení hloubené z trub z plastických hmot nebo sklolaminátových pro vodovody, kanalizace, teplovody, produktovody v otevřeném výkopu dopravní vzdálenost do 15 m</t>
  </si>
  <si>
    <t>-373733553</t>
  </si>
  <si>
    <t>https://podminky.urs.cz/item/CS_URS_2023_02/998276101</t>
  </si>
  <si>
    <t>02 - přípojky PVC KG DN 150 SN 8 - celková délka 40,4m (5ks)</t>
  </si>
  <si>
    <t>132254101</t>
  </si>
  <si>
    <t>Hloubení zapažených rýh šířky do 800 mm strojně s urovnáním dna do předepsaného profilu a spádu v hornině třídy těžitelnosti I skupiny 3 do 20 m3</t>
  </si>
  <si>
    <t>1687466830</t>
  </si>
  <si>
    <t>https://podminky.urs.cz/item/CS_URS_2023_02/132254101</t>
  </si>
  <si>
    <t>45,4*0,8*1,7"projektová dokumentace část D.1.3. - č.výkresu 3</t>
  </si>
  <si>
    <t>61,744*0,5"50% celkového objemu výkopu</t>
  </si>
  <si>
    <t>132354101</t>
  </si>
  <si>
    <t>Hloubení zapažených rýh šířky do 800 mm strojně s urovnáním dna do předepsaného profilu a spádu v hornině třídy těžitelnosti II skupiny 4 do 20 m3</t>
  </si>
  <si>
    <t>-2091237844</t>
  </si>
  <si>
    <t>https://podminky.urs.cz/item/CS_URS_2023_02/132354101</t>
  </si>
  <si>
    <t>61,744*0,45"45% celkového objemu výkopu</t>
  </si>
  <si>
    <t>132454101</t>
  </si>
  <si>
    <t>Hloubení zapažených rýh šířky do 800 mm strojně s urovnáním dna do předepsaného profilu a spádu v hornině třídy těžitelnosti II skupiny 5 do 20 m3</t>
  </si>
  <si>
    <t>1818122843</t>
  </si>
  <si>
    <t>https://podminky.urs.cz/item/CS_URS_2023_02/132454101</t>
  </si>
  <si>
    <t>61,744*0,05"5% celkového objemu výkopu</t>
  </si>
  <si>
    <t>151811131</t>
  </si>
  <si>
    <t>Zřízení pažicích boxů pro pažení a rozepření stěn rýh podzemního vedení hloubka výkopu do 4 m, šířka do 1,2 m</t>
  </si>
  <si>
    <t>1904827360</t>
  </si>
  <si>
    <t>https://podminky.urs.cz/item/CS_URS_2023_02/151811131</t>
  </si>
  <si>
    <t>45,4*2*1,7"projektová dokumentace část D.1.3. - č.výkresu 3</t>
  </si>
  <si>
    <t>151811231</t>
  </si>
  <si>
    <t>Odstranění pažicích boxů pro pažení a rozepření stěn rýh podzemního vedení hloubka výkopu do 4 m, šířka do 1,2 m</t>
  </si>
  <si>
    <t>-677668474</t>
  </si>
  <si>
    <t>https://podminky.urs.cz/item/CS_URS_2023_02/151811231</t>
  </si>
  <si>
    <t>-1037884525</t>
  </si>
  <si>
    <t>30,872+27,785+3,087"celkový objem výkopu</t>
  </si>
  <si>
    <t>-41,783"odpočet zásypu</t>
  </si>
  <si>
    <t>-14,055"odpočet obsypu</t>
  </si>
  <si>
    <t>-1506752871</t>
  </si>
  <si>
    <t>5,906*2 'Přepočtené koeficientem množství</t>
  </si>
  <si>
    <t>-1732083435</t>
  </si>
  <si>
    <t>-175293599</t>
  </si>
  <si>
    <t>-4,358-0,32"odpočet lože</t>
  </si>
  <si>
    <t>-40,4*0,8*0,46"odpočet obsypu</t>
  </si>
  <si>
    <t>-pi*0,21*0,21*1,5*2"odpočet objemu šachet</t>
  </si>
  <si>
    <t>-991241084</t>
  </si>
  <si>
    <t>-1724093843</t>
  </si>
  <si>
    <t>40,4*(0,8*0,46-pi*0,08*0,08)"projektová dokumentace část D.1.3. - č.výkresu 3</t>
  </si>
  <si>
    <t>-285215159</t>
  </si>
  <si>
    <t>45,4*0,8*0,12"projektová dokumentace část D.1.3. - č.výkresu 3</t>
  </si>
  <si>
    <t>2077428625</t>
  </si>
  <si>
    <t>0,8*0,8*0,1*5"projektová dokumentace část D.1.3. - č.výkresu 3</t>
  </si>
  <si>
    <t>871315221</t>
  </si>
  <si>
    <t>Kanalizační potrubí z tvrdého PVC v otevřeném výkopu ve sklonu do 20 %, hladkého plnostěnného jednovrstvého, tuhost třídy SN 8 DN 160</t>
  </si>
  <si>
    <t>-297545107</t>
  </si>
  <si>
    <t>https://podminky.urs.cz/item/CS_URS_2023_02/871315221</t>
  </si>
  <si>
    <t>40,400"projektová dokumentace část D.1.3. - č.výkresu 7</t>
  </si>
  <si>
    <t>877310310</t>
  </si>
  <si>
    <t>Montáž tvarovek na kanalizačním plastovém potrubí z polypropylenu PP nebo tvrdého PVC hladkého plnostěnného kolen, víček nebo hrdlových uzávěrů DN 150</t>
  </si>
  <si>
    <t>649591616</t>
  </si>
  <si>
    <t>https://podminky.urs.cz/item/CS_URS_2023_02/877310310</t>
  </si>
  <si>
    <t>2+5"projektová dokumentace část D.1.3. - č.výkresu 7</t>
  </si>
  <si>
    <t>28611361</t>
  </si>
  <si>
    <t>koleno kanalizační PVC KG 160x45°</t>
  </si>
  <si>
    <t>-1825795012</t>
  </si>
  <si>
    <t>28612243</t>
  </si>
  <si>
    <t>přesuvka kanalizační plastová PVC KG DN 160 SN12/16</t>
  </si>
  <si>
    <t>-1193036878</t>
  </si>
  <si>
    <t>892351111</t>
  </si>
  <si>
    <t>Tlakové zkoušky vodou na potrubí DN 150 nebo 200</t>
  </si>
  <si>
    <t>1432670323</t>
  </si>
  <si>
    <t>https://podminky.urs.cz/item/CS_URS_2023_02/892351111</t>
  </si>
  <si>
    <t>40,4"projektová dokumentace část D.1.3. - č.výkresu 7</t>
  </si>
  <si>
    <t>894812201</t>
  </si>
  <si>
    <t>Revizní a čistící šachta z polypropylenu PP pro hladké trouby DN 425 šachtové dno (DN šachty / DN trubního vedení) DN 425/150 průtočné</t>
  </si>
  <si>
    <t>-808415582</t>
  </si>
  <si>
    <t>https://podminky.urs.cz/item/CS_URS_2023_02/894812201</t>
  </si>
  <si>
    <t>5"projektová dokumentace část D.1.3. - č.výkresu 7</t>
  </si>
  <si>
    <t>894812231</t>
  </si>
  <si>
    <t>Revizní a čistící šachta z polypropylenu PP pro hladké trouby DN 425 roura šachtová korugovaná bez hrdla, světlé hloubky 1500 mm</t>
  </si>
  <si>
    <t>-119817049</t>
  </si>
  <si>
    <t>https://podminky.urs.cz/item/CS_URS_2023_02/894812231</t>
  </si>
  <si>
    <t>5,000"projektová dokumentace část D.1.3. - č.výkresu 7</t>
  </si>
  <si>
    <t>894812241</t>
  </si>
  <si>
    <t>Revizní a čistící šachta z polypropylenu PP pro hladké trouby DN 425 roura šachtová korugovaná teleskopická (včetně těsnění) 375 mm</t>
  </si>
  <si>
    <t>-1031507498</t>
  </si>
  <si>
    <t>https://podminky.urs.cz/item/CS_URS_2023_02/894812241</t>
  </si>
  <si>
    <t>894812249</t>
  </si>
  <si>
    <t>Revizní a čistící šachta z polypropylenu PP pro hladké trouby DN 425 roura šachtová korugovaná Příplatek k cenám 2231 - 2242 za uříznutí šachtové roury</t>
  </si>
  <si>
    <t>-671949322</t>
  </si>
  <si>
    <t>https://podminky.urs.cz/item/CS_URS_2023_02/894812249</t>
  </si>
  <si>
    <t>894812262</t>
  </si>
  <si>
    <t>Revizní a čistící šachta z polypropylenu PP pro hladké trouby DN 425 poklop litinový (pro třídu zatížení) plný do teleskopické trubky (D400)</t>
  </si>
  <si>
    <t>-799192336</t>
  </si>
  <si>
    <t>https://podminky.urs.cz/item/CS_URS_2023_02/894812262</t>
  </si>
  <si>
    <t>1371077839</t>
  </si>
  <si>
    <t>-776751022</t>
  </si>
  <si>
    <t>SO 302 - Vodovod</t>
  </si>
  <si>
    <t>01 - hlavní řad PE100RC D110/10,1 - celková délka 79,2m</t>
  </si>
  <si>
    <t>-594755029</t>
  </si>
  <si>
    <t>37,5*0,42"42% pro vodovod</t>
  </si>
  <si>
    <t>-977213309</t>
  </si>
  <si>
    <t>1269531376</t>
  </si>
  <si>
    <t>2*3*0,42"projektová dokumentace část D.1.3. - č.výkresu 3</t>
  </si>
  <si>
    <t>566241990</t>
  </si>
  <si>
    <t>2*2*0,42"projektová dokumentace část D.1.3. - č.výkresu 3</t>
  </si>
  <si>
    <t>-1430811876</t>
  </si>
  <si>
    <t>103,648*0,42"42% pro vodovod</t>
  </si>
  <si>
    <t>-1554104746</t>
  </si>
  <si>
    <t>93,283*0,42"42% pro vodovod</t>
  </si>
  <si>
    <t>-491985842</t>
  </si>
  <si>
    <t>10,365*0,42"42% pro vodovod</t>
  </si>
  <si>
    <t>-327391229</t>
  </si>
  <si>
    <t>59,28*0,42"42% pro vodovod</t>
  </si>
  <si>
    <t>838661397</t>
  </si>
  <si>
    <t>291,904*0,5"50% pro vodovod</t>
  </si>
  <si>
    <t>-304369320</t>
  </si>
  <si>
    <t>489312724</t>
  </si>
  <si>
    <t>26,68*0,42"42% pro vodovod</t>
  </si>
  <si>
    <t>2079487444</t>
  </si>
  <si>
    <t>11,206*2 'Přepočtené koeficientem množství</t>
  </si>
  <si>
    <t>632233946</t>
  </si>
  <si>
    <t>-1968598661</t>
  </si>
  <si>
    <t>141,117*0,42"42% pro vodovod</t>
  </si>
  <si>
    <t>763379137</t>
  </si>
  <si>
    <t>39,499*0,42"42% pro vodovod</t>
  </si>
  <si>
    <t>-2111027205</t>
  </si>
  <si>
    <t>-1458895575</t>
  </si>
  <si>
    <t>79,2*0,7*0,12"projektová dokumentace část D.1.4. - č.výkresu 3</t>
  </si>
  <si>
    <t>452313121</t>
  </si>
  <si>
    <t>Podkladní a zajišťovací konstrukce z betonu prostého v otevřeném výkopu bez zvýšených nároků na prostředí bloky pro potrubí z betonu tř. C 8/10</t>
  </si>
  <si>
    <t>-68588048</t>
  </si>
  <si>
    <t>https://podminky.urs.cz/item/CS_URS_2023_02/452313121</t>
  </si>
  <si>
    <t>2*0,085"projektová dokumentace část D.1.4. - č.výkresu 7</t>
  </si>
  <si>
    <t>452353101</t>
  </si>
  <si>
    <t>Bednění podkladních a zajišťovacích konstrukcí v otevřeném výkopu bloků pro potrubí</t>
  </si>
  <si>
    <t>-99101529</t>
  </si>
  <si>
    <t>https://podminky.urs.cz/item/CS_URS_2023_02/452353101</t>
  </si>
  <si>
    <t>2*0,77"projektová dokumentace část D.1.4. - č.výkresu 7</t>
  </si>
  <si>
    <t>-228080280</t>
  </si>
  <si>
    <t>75*0,42"42% pro vodovod</t>
  </si>
  <si>
    <t>-1794749430</t>
  </si>
  <si>
    <t>780733400</t>
  </si>
  <si>
    <t>-563587734</t>
  </si>
  <si>
    <t>857242122</t>
  </si>
  <si>
    <t>Montáž litinových tvarovek na potrubí litinovém tlakovém jednoosých na potrubí z trub přírubových v otevřeném výkopu, kanálu nebo v šachtě DN 80</t>
  </si>
  <si>
    <t>1864421396</t>
  </si>
  <si>
    <t>https://podminky.urs.cz/item/CS_URS_2023_02/857242122</t>
  </si>
  <si>
    <t>1"projektová dokumentace část D.1.4. - č.výkresu 6</t>
  </si>
  <si>
    <t>55251820</t>
  </si>
  <si>
    <t>koleno přírubové prodloužené s patkou pro připojení k hydrantu 80/90mm</t>
  </si>
  <si>
    <t>-1342734118</t>
  </si>
  <si>
    <t>857264122</t>
  </si>
  <si>
    <t>Montáž litinových tvarovek na potrubí litinovém tlakovém odbočných na potrubí z trub přírubových v otevřeném výkopu, kanálu nebo v šachtě DN 100</t>
  </si>
  <si>
    <t>-1509922223</t>
  </si>
  <si>
    <t>https://podminky.urs.cz/item/CS_URS_2023_02/857264122</t>
  </si>
  <si>
    <t>55253516</t>
  </si>
  <si>
    <t>tvarovka přírubová litinová vodovodní s přírubovou odbočkou PN10/16 T-kus DN 100/100</t>
  </si>
  <si>
    <t>1581212142</t>
  </si>
  <si>
    <t>871251211</t>
  </si>
  <si>
    <t>Montáž vodovodního potrubí z plastů v otevřeném výkopu z polyetylenu PE 100 svařovaných elektrotvarovkou SDR 11/PN16 D 110 x 10,0 mm</t>
  </si>
  <si>
    <t>-270272142</t>
  </si>
  <si>
    <t>https://podminky.urs.cz/item/CS_URS_2023_02/871251211</t>
  </si>
  <si>
    <t>79,2"projektová dokumentace část D.1.4. - č.výkresu 3</t>
  </si>
  <si>
    <t>28613557</t>
  </si>
  <si>
    <t>potrubí dvouvrstvé PE100 RC SDR11 110x10,0 dl 12m, 100m</t>
  </si>
  <si>
    <t>1702765513</t>
  </si>
  <si>
    <t>79,2*1,015 'Přepočtené koeficientem množství</t>
  </si>
  <si>
    <t>891247112</t>
  </si>
  <si>
    <t>Montáž vodovodních armatur na potrubí hydrantů podzemních (bez osazení poklopů) DN 80</t>
  </si>
  <si>
    <t>-498791879</t>
  </si>
  <si>
    <t>https://podminky.urs.cz/item/CS_URS_2023_02/891247112</t>
  </si>
  <si>
    <t>42273593</t>
  </si>
  <si>
    <t>hydrant podzemní DN 80 PN 16 dvojitý uzávěr s koulí krycí v 1250mm</t>
  </si>
  <si>
    <t>-71727433</t>
  </si>
  <si>
    <t>891261112</t>
  </si>
  <si>
    <t>Montáž vodovodních armatur na potrubí šoupátek nebo klapek uzavíracích v otevřeném výkopu nebo v šachtách s osazením zemní soupravy (bez poklopů) DN 100</t>
  </si>
  <si>
    <t>1459519340</t>
  </si>
  <si>
    <t>https://podminky.urs.cz/item/CS_URS_2023_02/891261112</t>
  </si>
  <si>
    <t>2,000"projektová dokumentace část D.1.4. - č.výkresu 6</t>
  </si>
  <si>
    <t>HWL.404110011016</t>
  </si>
  <si>
    <t>ŠOUPĚ E2/E3 PŘÍR/SYS 2000 100/110</t>
  </si>
  <si>
    <t>653896634</t>
  </si>
  <si>
    <t>HWL.900205010004</t>
  </si>
  <si>
    <t>SOUPRAVA ZEMNÍ E2/E3-1,5 m 50-100 (1,5m)</t>
  </si>
  <si>
    <t>1192948992</t>
  </si>
  <si>
    <t>891269951</t>
  </si>
  <si>
    <t>Montáž opravných armatur na potrubí z trub litinových, ocelových nebo plastických hmot potrubních spojek hrdlo/příruba DN 100</t>
  </si>
  <si>
    <t>1579159006</t>
  </si>
  <si>
    <t>https://podminky.urs.cz/item/CS_URS_2023_02/891269951</t>
  </si>
  <si>
    <t>2"projektová dokumentace část D.1.4. - č.výkresu 6</t>
  </si>
  <si>
    <t>31951004</t>
  </si>
  <si>
    <t>potrubní spojka jištěná proti posuvu hrdlo-příruba DN 100</t>
  </si>
  <si>
    <t>-508074662</t>
  </si>
  <si>
    <t>892271111</t>
  </si>
  <si>
    <t>Tlakové zkoušky vodou na potrubí DN 100 nebo 125</t>
  </si>
  <si>
    <t>-1154569840</t>
  </si>
  <si>
    <t>https://podminky.urs.cz/item/CS_URS_2023_02/892271111</t>
  </si>
  <si>
    <t>892273122</t>
  </si>
  <si>
    <t>Proplach a dezinfekce vodovodního potrubí DN od 80 do 125</t>
  </si>
  <si>
    <t>-1659780106</t>
  </si>
  <si>
    <t>https://podminky.urs.cz/item/CS_URS_2023_02/892273122</t>
  </si>
  <si>
    <t>79,200"projektová dokumentace část D.1.4. - č.výkresu 3</t>
  </si>
  <si>
    <t>899401112</t>
  </si>
  <si>
    <t>Osazení poklopů litinových šoupátkových</t>
  </si>
  <si>
    <t>-1108478824</t>
  </si>
  <si>
    <t>https://podminky.urs.cz/item/CS_URS_2023_02/899401112</t>
  </si>
  <si>
    <t>42291352</t>
  </si>
  <si>
    <t>poklop litinový šoupátkový pro zemní soupravy osazení do terénu a do vozovky</t>
  </si>
  <si>
    <t>482903297</t>
  </si>
  <si>
    <t>42210050</t>
  </si>
  <si>
    <t>deska podkladová uličního poklopu litinového šoupatového</t>
  </si>
  <si>
    <t>919250047</t>
  </si>
  <si>
    <t>899401113</t>
  </si>
  <si>
    <t>Osazení poklopů litinových hydrantových</t>
  </si>
  <si>
    <t>474417335</t>
  </si>
  <si>
    <t>https://podminky.urs.cz/item/CS_URS_2023_02/899401113</t>
  </si>
  <si>
    <t>42291452</t>
  </si>
  <si>
    <t>poklop litinový hydrantový DN 80</t>
  </si>
  <si>
    <t>-2120272220</t>
  </si>
  <si>
    <t>42210052</t>
  </si>
  <si>
    <t>deska podkladová uličního poklopu litinového hydrantového</t>
  </si>
  <si>
    <t>612700376</t>
  </si>
  <si>
    <t>899721111</t>
  </si>
  <si>
    <t>Signalizační vodič na potrubí DN do 150 mm</t>
  </si>
  <si>
    <t>2090663040</t>
  </si>
  <si>
    <t>https://podminky.urs.cz/item/CS_URS_2023_02/899721111</t>
  </si>
  <si>
    <t>1899197325</t>
  </si>
  <si>
    <t>-307305654</t>
  </si>
  <si>
    <t>20*0,42"42% pro vodovod</t>
  </si>
  <si>
    <t>-638188825</t>
  </si>
  <si>
    <t>35263864</t>
  </si>
  <si>
    <t>1324311432</t>
  </si>
  <si>
    <t>14,112*4 'Přepočtené koeficientem množství</t>
  </si>
  <si>
    <t>801121789</t>
  </si>
  <si>
    <t>1549977722</t>
  </si>
  <si>
    <t>-1951258057</t>
  </si>
  <si>
    <t>02 - přípojky PE100RC D40/3,7 - celková délka 40,2m (5ks)</t>
  </si>
  <si>
    <t>PSV - Práce a dodávky PSV</t>
  </si>
  <si>
    <t xml:space="preserve">    722 - Zdravotechnika - vnitřní vodovod</t>
  </si>
  <si>
    <t>20729030</t>
  </si>
  <si>
    <t>45,2*0,8*1,5"projektová dokumentace část D.1.4. - č.výkresu 3</t>
  </si>
  <si>
    <t>54,24*0,5"50% celkového objemu výkopu</t>
  </si>
  <si>
    <t>1197222091</t>
  </si>
  <si>
    <t>54,24*0,45"45% celkového objemu výkopu</t>
  </si>
  <si>
    <t>-538050388</t>
  </si>
  <si>
    <t>54,24*0,05"5% celkového objemu výkopu</t>
  </si>
  <si>
    <t>156574831</t>
  </si>
  <si>
    <t>45,2*2*1,5"projektová dokumentace část D.1.4. - č.výkresu 3</t>
  </si>
  <si>
    <t>-203994832</t>
  </si>
  <si>
    <t>138906177</t>
  </si>
  <si>
    <t>27,12+24,408+2,712"celkový objem výkopu</t>
  </si>
  <si>
    <t>-33,48"odpočet zásypu</t>
  </si>
  <si>
    <t>-10,884"odpočet obsypu</t>
  </si>
  <si>
    <t>1738972642</t>
  </si>
  <si>
    <t>9,876*2 'Přepočtené koeficientem množství</t>
  </si>
  <si>
    <t>1860653540</t>
  </si>
  <si>
    <t>272478647</t>
  </si>
  <si>
    <t>-3,616-0,32"odpočet lože</t>
  </si>
  <si>
    <t>-40,2*0,8*0,34"odpočet obsypu</t>
  </si>
  <si>
    <t>-pi*0,5*0,5*1,5*5"odpočet objemu šachet</t>
  </si>
  <si>
    <t>-706701675</t>
  </si>
  <si>
    <t>-1911451203</t>
  </si>
  <si>
    <t>40,2*(0,8*0,34-pi*0,02*0,02)"projektová dokumentace část D.1.4. - č.výkresu 3</t>
  </si>
  <si>
    <t>1091911999</t>
  </si>
  <si>
    <t>45,2*0,8*0,1"projektová dokumentace část D.1.4. - č.výkresu 3</t>
  </si>
  <si>
    <t>-445104096</t>
  </si>
  <si>
    <t>0,8*0,8*0,1*5"projektová dokumentace část D.1.4. - č.výkresu 3</t>
  </si>
  <si>
    <t>-512912706</t>
  </si>
  <si>
    <t>5*0,085"projektová dokumentace část D.1.4. - č.výkresu 7</t>
  </si>
  <si>
    <t>-1183044697</t>
  </si>
  <si>
    <t>5*0,77"projektová dokumentace část D.1.4. - č.výkresu 7</t>
  </si>
  <si>
    <t>871171211</t>
  </si>
  <si>
    <t>Montáž vodovodního potrubí z plastů v otevřeném výkopu z polyetylenu PE 100 svařovaných elektrotvarovkou SDR 11/PN16 D 40 x 3,7 mm</t>
  </si>
  <si>
    <t>1080510841</t>
  </si>
  <si>
    <t>https://podminky.urs.cz/item/CS_URS_2023_02/871171211</t>
  </si>
  <si>
    <t>40,200"projektová dokumentace část D.1.4. - č.výkresu 6</t>
  </si>
  <si>
    <t>28613111</t>
  </si>
  <si>
    <t>trubka vodovodní PE100 RC PN 16 SDR11 40x3,7mm</t>
  </si>
  <si>
    <t>-1171771474</t>
  </si>
  <si>
    <t>40,2*1,05 'Přepočtené koeficientem množství</t>
  </si>
  <si>
    <t>891181112</t>
  </si>
  <si>
    <t>Montáž vodovodních armatur na potrubí šoupátek nebo klapek uzavíracích v otevřeném výkopu nebo v šachtách s osazením zemní soupravy (bez poklopů) DN 40</t>
  </si>
  <si>
    <t>809442003</t>
  </si>
  <si>
    <t>https://podminky.urs.cz/item/CS_URS_2023_02/891181112</t>
  </si>
  <si>
    <t>5"projektová dokumentace část D.1.4. - č.výkresu 6</t>
  </si>
  <si>
    <t>HWL.280005404016</t>
  </si>
  <si>
    <t>ŠOUPÁTKO ISO DOMOVNÍ PŘÍPOJKY 40-2"</t>
  </si>
  <si>
    <t>1547976077</t>
  </si>
  <si>
    <t>HWL.910103401500</t>
  </si>
  <si>
    <t>SOUPRAVA ZEMNÍ PRO PŘÍPOJKY-1,5 m 3/4"-2" (1,5m)</t>
  </si>
  <si>
    <t>44981590</t>
  </si>
  <si>
    <t>891269111</t>
  </si>
  <si>
    <t>Montáž vodovodních armatur na potrubí navrtávacích pasů s ventilem Jt 1 MPa, na potrubí z trub litinových, ocelových nebo plastických hmot DN 100</t>
  </si>
  <si>
    <t>-642702127</t>
  </si>
  <si>
    <t>https://podminky.urs.cz/item/CS_URS_2023_02/891269111</t>
  </si>
  <si>
    <t>5,000"projektová dokumentace část D.1.4. - č.výkresu 6</t>
  </si>
  <si>
    <t>42273451</t>
  </si>
  <si>
    <t>pás navrtávací z tvárné litiny DN 100, univerzální, se závitovým výstupem 2"</t>
  </si>
  <si>
    <t>-1273559247</t>
  </si>
  <si>
    <t>892233122</t>
  </si>
  <si>
    <t>Proplach a dezinfekce vodovodního potrubí DN od 40 do 70</t>
  </si>
  <si>
    <t>49815749</t>
  </si>
  <si>
    <t>https://podminky.urs.cz/item/CS_URS_2023_02/892233122</t>
  </si>
  <si>
    <t>892241111</t>
  </si>
  <si>
    <t>Tlakové zkoušky vodou na potrubí DN do 80</t>
  </si>
  <si>
    <t>-1265578430</t>
  </si>
  <si>
    <t>https://podminky.urs.cz/item/CS_URS_2023_02/892241111</t>
  </si>
  <si>
    <t>893811152</t>
  </si>
  <si>
    <t>Osazení vodoměrné šachty z polypropylenu PP samonosné pro běžné zatížení kruhové, průměru D do 1,0 m, světlé hloubky přes 1,2 m do 1,5 m</t>
  </si>
  <si>
    <t>-260853912</t>
  </si>
  <si>
    <t>https://podminky.urs.cz/item/CS_URS_2023_02/893811152</t>
  </si>
  <si>
    <t>56230583</t>
  </si>
  <si>
    <t>šachta plastová vodoměrná samonosná kruhová 1,0/1,5m včetně poklopu</t>
  </si>
  <si>
    <t>1879690598</t>
  </si>
  <si>
    <t>-587781893</t>
  </si>
  <si>
    <t>-1478433224</t>
  </si>
  <si>
    <t>-636599325</t>
  </si>
  <si>
    <t>1973503481</t>
  </si>
  <si>
    <t>40,2"projektová dokumentace část D.1.4. - č.výkresu 6</t>
  </si>
  <si>
    <t>209354565</t>
  </si>
  <si>
    <t>1087673102</t>
  </si>
  <si>
    <t>Práce a dodávky PSV</t>
  </si>
  <si>
    <t>722</t>
  </si>
  <si>
    <t>Zdravotechnika - vnitřní vodovod</t>
  </si>
  <si>
    <t>722262213</t>
  </si>
  <si>
    <t>Vodoměry pro vodu do 40°C závitové horizontální jednovtokové suchoběžné G 3/4" x 130 mm Qn 1,5</t>
  </si>
  <si>
    <t>883251414</t>
  </si>
  <si>
    <t>https://podminky.urs.cz/item/CS_URS_2023_02/722262213</t>
  </si>
  <si>
    <t>722270101</t>
  </si>
  <si>
    <t>Vodoměrové sestavy závitové G 3/4"</t>
  </si>
  <si>
    <t>soubor</t>
  </si>
  <si>
    <t>1664053348</t>
  </si>
  <si>
    <t>https://podminky.urs.cz/item/CS_URS_2023_02/722270101</t>
  </si>
  <si>
    <t>998722101</t>
  </si>
  <si>
    <t>Přesun hmot pro vnitřní vodovod stanovený z hmotnosti přesunovaného materiálu vodorovná dopravní vzdálenost do 50 m v objektech výšky do 6 m</t>
  </si>
  <si>
    <t>-2134228331</t>
  </si>
  <si>
    <t>https://podminky.urs.cz/item/CS_URS_2023_02/998722101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</si>
  <si>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</si>
  <si>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</si>
  <si>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</si>
  <si>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</si>
  <si>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</si>
  <si>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</si>
  <si>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</si>
  <si>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</si>
  <si>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</si>
  <si>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</si>
  <si>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</si>
  <si>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…</t>
  </si>
  <si>
    <t>1024</t>
  </si>
  <si>
    <t>86501677</t>
  </si>
  <si>
    <t>https://podminky.urs.cz/item/CS_URS_2023_02/012203000</t>
  </si>
  <si>
    <t>013254001</t>
  </si>
  <si>
    <t>Dokumentace skutečného provedení stavby prováděna dle vyhlášky č.499/2006 sb. příloha č.7- 3x tištěné paré, 1x elektronicky na CD</t>
  </si>
  <si>
    <t>1724618090</t>
  </si>
  <si>
    <t>013254002</t>
  </si>
  <si>
    <t>Vytýčení stávajících podzemních sítí a vedení příslušnými správci</t>
  </si>
  <si>
    <t>-1931211052</t>
  </si>
  <si>
    <t>VRN3</t>
  </si>
  <si>
    <t>Zařízení staveniště</t>
  </si>
  <si>
    <t>030001000</t>
  </si>
  <si>
    <t>-522349662</t>
  </si>
  <si>
    <t>https://podminky.urs.cz/item/CS_URS_2023_02/030001000</t>
  </si>
  <si>
    <t>VRN7</t>
  </si>
  <si>
    <t>Provozní vlivy</t>
  </si>
  <si>
    <t>072002001</t>
  </si>
  <si>
    <t>Silniční provoz - dopravně-inženýrské opatření, dočasné dopravní značení, čištění mechanizace před vjezdem na komunkaci, čištění komunikací, zajištění přístupu a obslužnosti (návrh, vyřízení, realizace)</t>
  </si>
  <si>
    <t>2050104409</t>
  </si>
  <si>
    <t>{9c8cbf19-6380-4352-ade5-792e2e0e0fea}</t>
  </si>
  <si>
    <t>2023-01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</si>
  <si>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</si>
  <si>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0,1</t>
  </si>
  <si>
    <t>24. 8. 2023</t>
  </si>
  <si>
    <t>100</t>
  </si>
  <si>
    <t>00246476</t>
  </si>
  <si>
    <t>Město Dačice, Krajířova 27, Dačice</t>
  </si>
  <si>
    <t>CZ00246476</t>
  </si>
  <si>
    <t>70522111</t>
  </si>
  <si>
    <t>Ing. Martin Antoňů, Řečice 31, Dačice</t>
  </si>
  <si>
    <t>Ing. Martin Antoňů</t>
  </si>
  <si>
    <t>Náklady z rozpočtů</t>
  </si>
  <si>
    <t>Ostatní náklady ze souhrnného listu</t>
  </si>
  <si>
    <t>Projektant</t>
  </si>
  <si>
    <t>Zpracovatel</t>
  </si>
  <si>
    <t>Datum a podpis:</t>
  </si>
  <si>
    <t>Razítko</t>
  </si>
  <si>
    <t>Objednavatel</t>
  </si>
  <si>
    <t>Uchazeč</t>
  </si>
  <si>
    <t>1) Náklady z rozpočtů</t>
  </si>
  <si>
    <t>SO 401</t>
  </si>
  <si>
    <t>Veřejné osvětlení</t>
  </si>
  <si>
    <t>{393abc9e-8b43-4e67-82a3-bd104b2614c1}</t>
  </si>
  <si>
    <t>SO 402</t>
  </si>
  <si>
    <t>Rozvody trubek HDPE</t>
  </si>
  <si>
    <t>{439da743-eaa9-4f34-bd48-6ed6a7583ca7}</t>
  </si>
  <si>
    <t>2) Ostatní náklady ze souhrnného listu</t>
  </si>
  <si>
    <t>Procent. zadání_x000D_
[% nákladů rozpočtu]</t>
  </si>
  <si>
    <t>Zařazení nákladů</t>
  </si>
  <si>
    <t>stavební čast</t>
  </si>
  <si>
    <t>OSTATNENAKLADY</t>
  </si>
  <si>
    <t>Vyplň vlastní</t>
  </si>
  <si>
    <t>OSTATNENAKLADYVLASTNE</t>
  </si>
  <si>
    <t>Celkové náklady za stavbu 1) + 2)</t>
  </si>
  <si>
    <t>SO 401 - Veřejné osvětlení</t>
  </si>
  <si>
    <t>Náklady z rozpočtu</t>
  </si>
  <si>
    <t>1) Náklady ze soupisu prací</t>
  </si>
  <si>
    <t>HSV -   Práce a dodávky HSV</t>
  </si>
  <si>
    <t xml:space="preserve">    5 -   Komunikace</t>
  </si>
  <si>
    <t xml:space="preserve">    9 -   Ostatní konstrukce a práce-bourání</t>
  </si>
  <si>
    <t xml:space="preserve">    997 -   Přesun sutě</t>
  </si>
  <si>
    <t>M -   Práce a dodávky M</t>
  </si>
  <si>
    <t xml:space="preserve">    21-M -   Elektromontáže</t>
  </si>
  <si>
    <t xml:space="preserve">    46-M -   Zemní práce při extr.mont.pracích</t>
  </si>
  <si>
    <t>VRN -   Vedlejší rozpočtové náklady</t>
  </si>
  <si>
    <t xml:space="preserve">    VRN1 -   Průzkumné, geodetické a projektové práce</t>
  </si>
  <si>
    <t xml:space="preserve">    VRN2 -   Příprava staveniště</t>
  </si>
  <si>
    <t xml:space="preserve">    VRN3 -   Zařízení staveniště</t>
  </si>
  <si>
    <t xml:space="preserve">    VRN5 -   Finanční náklady</t>
  </si>
  <si>
    <t>2) Ostatní náklady</t>
  </si>
  <si>
    <t>Mimostav. doprava</t>
  </si>
  <si>
    <t>Územní vlivy</t>
  </si>
  <si>
    <t>Ostatní</t>
  </si>
  <si>
    <t>Kompletační činnost</t>
  </si>
  <si>
    <t>KOMPLETACNA</t>
  </si>
  <si>
    <t>Dodavatel</t>
  </si>
  <si>
    <t xml:space="preserve">  Práce a dodávky HSV</t>
  </si>
  <si>
    <t xml:space="preserve">  Komunikace</t>
  </si>
  <si>
    <t>76</t>
  </si>
  <si>
    <t>572340112</t>
  </si>
  <si>
    <t>Vyspravení krytu komunikací po překopech plochy do 15 m2 asfaltovým betonem ACO tl 50 mm</t>
  </si>
  <si>
    <t>-2001275099</t>
  </si>
  <si>
    <t>77</t>
  </si>
  <si>
    <t>572350112</t>
  </si>
  <si>
    <t>Vyspravení krytu komunikací po překopech plochy do 15 m2 asfaltovým betonem ACL tl 100 mm</t>
  </si>
  <si>
    <t>1201590333</t>
  </si>
  <si>
    <t>75</t>
  </si>
  <si>
    <t>599142111</t>
  </si>
  <si>
    <t>Úprava zálivky dilatačních nebo pracovních spár</t>
  </si>
  <si>
    <t>1281138732</t>
  </si>
  <si>
    <t xml:space="preserve">  Ostatní konstrukce a práce-bourání</t>
  </si>
  <si>
    <t>74</t>
  </si>
  <si>
    <t>938909331</t>
  </si>
  <si>
    <t>Čištění vozovek metením ručně podkladu nebo krytu betonového nebo živičného</t>
  </si>
  <si>
    <t>-57585576</t>
  </si>
  <si>
    <t>945421110</t>
  </si>
  <si>
    <t>Hydraulická zvedací plošina na automobilovém podvozku výška zdvihu do 18 m včetně obsluhy</t>
  </si>
  <si>
    <t>hod</t>
  </si>
  <si>
    <t>-255334381</t>
  </si>
  <si>
    <t>67</t>
  </si>
  <si>
    <t>945421112</t>
  </si>
  <si>
    <t>Hydraulický nakládací jeřáb na automobilovém podvozku do 5 t včetně obsluhy</t>
  </si>
  <si>
    <t>-1838162132</t>
  </si>
  <si>
    <t xml:space="preserve">  Přesun sutě</t>
  </si>
  <si>
    <t>79</t>
  </si>
  <si>
    <t>997221845</t>
  </si>
  <si>
    <t>Poplatek za uložení odpadu z asfaltových povrchů na skládce (skládkovné)</t>
  </si>
  <si>
    <t>245196832</t>
  </si>
  <si>
    <t>80</t>
  </si>
  <si>
    <t>171201211</t>
  </si>
  <si>
    <t>Poplatek za uložení odpadu ze sypaniny na skládce (skládkovné)</t>
  </si>
  <si>
    <t>1475832311</t>
  </si>
  <si>
    <t xml:space="preserve">  Práce a dodávky M</t>
  </si>
  <si>
    <t>21-M</t>
  </si>
  <si>
    <t xml:space="preserve">  Elektromontáže</t>
  </si>
  <si>
    <t>210100001</t>
  </si>
  <si>
    <t>Ukončení vodičů v rozváděči nebo na přístroji včetně zapojení průřezu žíly do 2,5 mm2</t>
  </si>
  <si>
    <t>64</t>
  </si>
  <si>
    <t>-1148620239</t>
  </si>
  <si>
    <t>210100151</t>
  </si>
  <si>
    <t>Ukončení kabelů smršťovací záklopkou nebo páskou se zapojením bez letování žíly do 4x16 mm2</t>
  </si>
  <si>
    <t>-780643137</t>
  </si>
  <si>
    <t>210202013</t>
  </si>
  <si>
    <t>Montáž svítidel výbojkových na výložník</t>
  </si>
  <si>
    <t>-130893271</t>
  </si>
  <si>
    <t>348445610</t>
  </si>
  <si>
    <t>svítidlo venkovní výbojkové výložníkové LED 15W, 2700K</t>
  </si>
  <si>
    <t>128</t>
  </si>
  <si>
    <t>-1829774575</t>
  </si>
  <si>
    <t>210204011</t>
  </si>
  <si>
    <t>Montáž stožárů osvětlení ocelových samostatně stojících délky do 12 m</t>
  </si>
  <si>
    <t>1317927342</t>
  </si>
  <si>
    <t>316740670</t>
  </si>
  <si>
    <t>stožár osvětlovací K 6 - 133/89/60 žárově zinkovaný, s manžetou po dvířka</t>
  </si>
  <si>
    <t>752314904</t>
  </si>
  <si>
    <t>210204100</t>
  </si>
  <si>
    <t>Montáž výložníků osvětlení jednoramenných sloupových hmotnosti do 35 kg</t>
  </si>
  <si>
    <t>-1216577180</t>
  </si>
  <si>
    <t>316770600</t>
  </si>
  <si>
    <t>výložník V1-750</t>
  </si>
  <si>
    <t>-741210382</t>
  </si>
  <si>
    <t>210204201</t>
  </si>
  <si>
    <t>Montáž elektrovýzbroje stožárů osvětlení 1 okruh</t>
  </si>
  <si>
    <t>1949966222</t>
  </si>
  <si>
    <t>59</t>
  </si>
  <si>
    <t>345627750.1</t>
  </si>
  <si>
    <t>svorkovnice řady SR</t>
  </si>
  <si>
    <t>-1826028496</t>
  </si>
  <si>
    <t>210220022</t>
  </si>
  <si>
    <t>Montáž uzemňovacího vedení vodičů FeZn pomocí svorek v zemi drátem do 10 mm ve městské zástavbě</t>
  </si>
  <si>
    <t>-333445251</t>
  </si>
  <si>
    <t>354410730</t>
  </si>
  <si>
    <t>drát průměr 10 mm FeZn</t>
  </si>
  <si>
    <t>kg</t>
  </si>
  <si>
    <t>1828887465</t>
  </si>
  <si>
    <t>210220301</t>
  </si>
  <si>
    <t>Montáž svorek hromosvodných typu SS, SR 03 se 2 šrouby</t>
  </si>
  <si>
    <t>1967828936</t>
  </si>
  <si>
    <t>354418950</t>
  </si>
  <si>
    <t>svorka připojovací SP1 k připojení kovových částí</t>
  </si>
  <si>
    <t>1369511765</t>
  </si>
  <si>
    <t>354418850</t>
  </si>
  <si>
    <t>svorka spojovací SS pro lano D8-10 mm</t>
  </si>
  <si>
    <t>-331810199</t>
  </si>
  <si>
    <t>210802159</t>
  </si>
  <si>
    <t>Montáž měděných vodičů CMSM, CMFM, A03VV, AO5, CGLU, CYH, CYLY, HO3VV, HO5 3x1,50 mm2 pevně</t>
  </si>
  <si>
    <t>1162548537</t>
  </si>
  <si>
    <t>341110300</t>
  </si>
  <si>
    <t>kabel silový s Cu jádrem CYKY 3x1,5 mm2</t>
  </si>
  <si>
    <t>909756086</t>
  </si>
  <si>
    <t>210901015</t>
  </si>
  <si>
    <t>Montáž hliníkových kabelů AYKY 750 V 4x16 mm2 volně uložených</t>
  </si>
  <si>
    <t>-2068932551</t>
  </si>
  <si>
    <t>341123160</t>
  </si>
  <si>
    <t>kabel silový s Al jádrem AYKY 4x16 mm2</t>
  </si>
  <si>
    <t>1798977442</t>
  </si>
  <si>
    <t>81</t>
  </si>
  <si>
    <t>743991100</t>
  </si>
  <si>
    <t>Měření zemních odporů zemniče</t>
  </si>
  <si>
    <t>2015602247</t>
  </si>
  <si>
    <t>82</t>
  </si>
  <si>
    <t>740991200</t>
  </si>
  <si>
    <t>Celková prohlídka elektrického rozvodu a zařízení do 500 000,- Kč</t>
  </si>
  <si>
    <t>-65902401</t>
  </si>
  <si>
    <t>46-M</t>
  </si>
  <si>
    <t xml:space="preserve">  Zemní práce při extr.mont.pracích</t>
  </si>
  <si>
    <t>460010024</t>
  </si>
  <si>
    <t>Vytyčení trasy vedení kabelového podzemního v zastavěném prostoru</t>
  </si>
  <si>
    <t>km</t>
  </si>
  <si>
    <t>-1999810738</t>
  </si>
  <si>
    <t>460030039</t>
  </si>
  <si>
    <t>Rozebrání dlažeb ručně z dlaždic zámkových do písku spáry nezalité</t>
  </si>
  <si>
    <t>-196326202</t>
  </si>
  <si>
    <t>460030092</t>
  </si>
  <si>
    <t>Vytrhání obrub ležatých chodníkových s odhozením nebo naložením na dopravní prostředek</t>
  </si>
  <si>
    <t>1382405271</t>
  </si>
  <si>
    <t>71</t>
  </si>
  <si>
    <t>460030153</t>
  </si>
  <si>
    <t>Odstranění podkladu nebo krytu komunikace z kameniva drceného tloušťky do 30 cm</t>
  </si>
  <si>
    <t>402338478</t>
  </si>
  <si>
    <t>70</t>
  </si>
  <si>
    <t>460030173</t>
  </si>
  <si>
    <t>Odstranění podkladu nebo krytu komunikace ze živice tloušťky do 15 cm</t>
  </si>
  <si>
    <t>1920080450</t>
  </si>
  <si>
    <t>69</t>
  </si>
  <si>
    <t>460030193</t>
  </si>
  <si>
    <t>Řezání podkladu nebo krytu živičného tloušťky do 15 cm</t>
  </si>
  <si>
    <t>-300749720</t>
  </si>
  <si>
    <t>460050004</t>
  </si>
  <si>
    <t>Hloubení nezapažených jam pro stožáry jednoduché délky do 8 m na rovině ručně v hornině tř 4</t>
  </si>
  <si>
    <t>-784351487</t>
  </si>
  <si>
    <t>460070754</t>
  </si>
  <si>
    <t>Hloubení nezapažených jam pro ostatní konstrukce ručně v hornině tř 4</t>
  </si>
  <si>
    <t>-1649283329</t>
  </si>
  <si>
    <t>62</t>
  </si>
  <si>
    <t>460080013</t>
  </si>
  <si>
    <t>Základové konstrukce z monolitického betonu C 12/15 bez bednění</t>
  </si>
  <si>
    <t>-575937853</t>
  </si>
  <si>
    <t>63</t>
  </si>
  <si>
    <t>286112500</t>
  </si>
  <si>
    <t>trubka KGEM s hrdlem 250X6,2X5M SN4KOEX,PVC</t>
  </si>
  <si>
    <t>60839999</t>
  </si>
  <si>
    <t>60</t>
  </si>
  <si>
    <t>460080201</t>
  </si>
  <si>
    <t>Zřízení nezabudovaného bednění základových konstrukcí</t>
  </si>
  <si>
    <t>1458999284</t>
  </si>
  <si>
    <t>61</t>
  </si>
  <si>
    <t>460080301</t>
  </si>
  <si>
    <t>Odstranění nezabudovaného bednění základových konstrukcí</t>
  </si>
  <si>
    <t>-1554270594</t>
  </si>
  <si>
    <t>78</t>
  </si>
  <si>
    <t>460120019</t>
  </si>
  <si>
    <t>Naložení výkopku strojně z hornin třídy 1až4</t>
  </si>
  <si>
    <t>303496674</t>
  </si>
  <si>
    <t>460200164</t>
  </si>
  <si>
    <t>Hloubení kabelových nezapažených rýh ručně š 35 cm, hl 80 cm, v hornině tř 4</t>
  </si>
  <si>
    <t>-676597577</t>
  </si>
  <si>
    <t>460200284</t>
  </si>
  <si>
    <t>Hloubení kabelových nezapažených rýh ručně š 50 cm, hl 100 cm, v hornině tř 4</t>
  </si>
  <si>
    <t>1189963717</t>
  </si>
  <si>
    <t>460260001</t>
  </si>
  <si>
    <t>Zatažení kabelu do chráničky</t>
  </si>
  <si>
    <t>-552617583</t>
  </si>
  <si>
    <t>460300002</t>
  </si>
  <si>
    <t>Zásyp jam nebo rýh strojně včetně zhutnění ve volném terénu</t>
  </si>
  <si>
    <t>587863257</t>
  </si>
  <si>
    <t>460421201</t>
  </si>
  <si>
    <t>Lože kabelů z prohozeného výkopku tl 5 cm nad kabel, bez zakrytí, šířky do 65 cm</t>
  </si>
  <si>
    <t>-1768384106</t>
  </si>
  <si>
    <t>460490012</t>
  </si>
  <si>
    <t>Krytí kabelů výstražnou fólií šířky 25 cm</t>
  </si>
  <si>
    <t>1710860232</t>
  </si>
  <si>
    <t>460510054</t>
  </si>
  <si>
    <t>Kabelové prostupy z trub plastových do rýhy bez obsypu, průměru do 10 cm</t>
  </si>
  <si>
    <t>1486486054</t>
  </si>
  <si>
    <t>68</t>
  </si>
  <si>
    <t>345713520</t>
  </si>
  <si>
    <t>trubka elektroinstalační ohebná Kopoflex, HDPE+LDPE KF 09063</t>
  </si>
  <si>
    <t>259575849</t>
  </si>
  <si>
    <t>460510055</t>
  </si>
  <si>
    <t>Kabelové prostupy z trub plastových do rýhy bez obsypu, průměru do 15 cm</t>
  </si>
  <si>
    <t>-839936551</t>
  </si>
  <si>
    <t>345713550</t>
  </si>
  <si>
    <t>trubka elektroinstalační ohebná Kopoflex, HDPE+LDPE KF 09110</t>
  </si>
  <si>
    <t>-773333181</t>
  </si>
  <si>
    <t>66</t>
  </si>
  <si>
    <t>460520151</t>
  </si>
  <si>
    <t>Křižovatka betonového kabelového žlabu s inženýrskými sítěmi bez zásypu</t>
  </si>
  <si>
    <t>437548797</t>
  </si>
  <si>
    <t>460560164</t>
  </si>
  <si>
    <t>Zásyp rýh ručně šířky 35 cm, hloubky 80 cm, z horniny třídy 4</t>
  </si>
  <si>
    <t>-657351996</t>
  </si>
  <si>
    <t>460560284</t>
  </si>
  <si>
    <t>Zásyp rýh ručně šířky 50 cm, hloubky 100 cm, z horniny třídy 4</t>
  </si>
  <si>
    <t>586704123</t>
  </si>
  <si>
    <t>460600023</t>
  </si>
  <si>
    <t>Vodorovné přemístění horniny jakékoliv třídy do 1000 m</t>
  </si>
  <si>
    <t>-2075900633</t>
  </si>
  <si>
    <t>460600031</t>
  </si>
  <si>
    <t>Příplatek k vodorovnému přemístění horniny za každých dalších 1000 m</t>
  </si>
  <si>
    <t>-270893629</t>
  </si>
  <si>
    <t>460620014</t>
  </si>
  <si>
    <t>Provizorní úprava terénu se zhutněním, v hornině tř 4</t>
  </si>
  <si>
    <t>-231246731</t>
  </si>
  <si>
    <t>460650053</t>
  </si>
  <si>
    <t>Zřízení podkladní vrstvy vozovky a chodníku ze štěrkodrti se zhutněním tloušťky do 15 cm</t>
  </si>
  <si>
    <t>-1092361677</t>
  </si>
  <si>
    <t>72</t>
  </si>
  <si>
    <t>460650063</t>
  </si>
  <si>
    <t>Zřízení podkladní vrstvy vozovky a chodníku z kameniva drceného se zhutněním tloušťky do 20 cm</t>
  </si>
  <si>
    <t>795069058</t>
  </si>
  <si>
    <t>460650176</t>
  </si>
  <si>
    <t>Očištění dlaždic betonových tvarovaných nebo zámkových z rozebraných dlažeb</t>
  </si>
  <si>
    <t>-1044952962</t>
  </si>
  <si>
    <t>460650182</t>
  </si>
  <si>
    <t>Osazení betonových obrubníků ležatých chodníkových do betonu prostého</t>
  </si>
  <si>
    <t>-525768811</t>
  </si>
  <si>
    <t>460650192</t>
  </si>
  <si>
    <t>Očištění vybouraných obrubníků chodníkových od spojovacího materiálu s odklizením do 10 m</t>
  </si>
  <si>
    <t>-919037359</t>
  </si>
  <si>
    <t>460650932</t>
  </si>
  <si>
    <t>Kladení dlažby po překopech dlaždice betonové zámkové do lože z kameniva těženého</t>
  </si>
  <si>
    <t>541745122</t>
  </si>
  <si>
    <t>592452990</t>
  </si>
  <si>
    <t>dlažba se zámkem BEST-BEATON rovný 20x16,5x8 cm přírodní</t>
  </si>
  <si>
    <t>-1692601844</t>
  </si>
  <si>
    <t>73</t>
  </si>
  <si>
    <t>460680204</t>
  </si>
  <si>
    <t>Vybourání otvorů ve zdivu betonovém plochy do 0,02 m2, tloušťky do 60 cm</t>
  </si>
  <si>
    <t>138287091</t>
  </si>
  <si>
    <t xml:space="preserve">  Vedlejší rozpočtové náklady</t>
  </si>
  <si>
    <t xml:space="preserve">  Průzkumné, geodetické a projektové práce</t>
  </si>
  <si>
    <t>012303000</t>
  </si>
  <si>
    <t>Geodetické práce po výstavbě</t>
  </si>
  <si>
    <t>629066330</t>
  </si>
  <si>
    <t>VRN2</t>
  </si>
  <si>
    <t xml:space="preserve">  Příprava staveniště</t>
  </si>
  <si>
    <t>020001000</t>
  </si>
  <si>
    <t>Vytýčení inženýrských sítí</t>
  </si>
  <si>
    <t>1484961058</t>
  </si>
  <si>
    <t xml:space="preserve">  Zařízení staveniště</t>
  </si>
  <si>
    <t>034403000</t>
  </si>
  <si>
    <t>Dopravní značení</t>
  </si>
  <si>
    <t>780735262</t>
  </si>
  <si>
    <t>VRN5</t>
  </si>
  <si>
    <t xml:space="preserve">  Finanční náklady</t>
  </si>
  <si>
    <t>053103000</t>
  </si>
  <si>
    <t>Místní poplatky</t>
  </si>
  <si>
    <t>-222423020</t>
  </si>
  <si>
    <t>SO 402 - Rozvody trubek HDPE</t>
  </si>
  <si>
    <t xml:space="preserve">    22-M -   Montáže oznam. a zabezp. zařízení</t>
  </si>
  <si>
    <t>-1795800826</t>
  </si>
  <si>
    <t>22-M</t>
  </si>
  <si>
    <t xml:space="preserve">  Montáže oznam. a zabezp. zařízení</t>
  </si>
  <si>
    <t>220182001</t>
  </si>
  <si>
    <t>Zatažení 1 až 3 trubky HDPE do otvoru kabelovodu</t>
  </si>
  <si>
    <t>863197332</t>
  </si>
  <si>
    <t>220182022</t>
  </si>
  <si>
    <t>Uložení HDPE trubky pro optický kabel do výkopu bez zřízení lože a bez krytí</t>
  </si>
  <si>
    <t>-1745707877</t>
  </si>
  <si>
    <t>286139600</t>
  </si>
  <si>
    <t>trubka HDPE 16/12 (oranžová)</t>
  </si>
  <si>
    <t>1724117652</t>
  </si>
  <si>
    <t>286139600.1</t>
  </si>
  <si>
    <t>trubka HDPE 10/6 (zelená)</t>
  </si>
  <si>
    <t>-2078692808</t>
  </si>
  <si>
    <t>220182024</t>
  </si>
  <si>
    <t>Označení optického kabelu nebo spojky dvojicí magnetu</t>
  </si>
  <si>
    <t>-717386934</t>
  </si>
  <si>
    <t>M001</t>
  </si>
  <si>
    <t>Marker 3M Ball</t>
  </si>
  <si>
    <t>256</t>
  </si>
  <si>
    <t>-2120305141</t>
  </si>
  <si>
    <t>220182023</t>
  </si>
  <si>
    <t>Kontrola tlakutěsnosti HDPE trubky</t>
  </si>
  <si>
    <t>-1290880373</t>
  </si>
  <si>
    <t>220182025</t>
  </si>
  <si>
    <t>Kontrola průchodnosti trubky pro optický kabel</t>
  </si>
  <si>
    <t>-767029925</t>
  </si>
  <si>
    <t>220182027</t>
  </si>
  <si>
    <t>Montáž koncovky nebo záslepky Plasson na HDPE trubku</t>
  </si>
  <si>
    <t>756577026</t>
  </si>
  <si>
    <t>M002</t>
  </si>
  <si>
    <t>Koncovka HDPE 10</t>
  </si>
  <si>
    <t>-1216611922</t>
  </si>
  <si>
    <t>M003</t>
  </si>
  <si>
    <t>Koncovka HDPE 16</t>
  </si>
  <si>
    <t>360607941</t>
  </si>
  <si>
    <t>220182029</t>
  </si>
  <si>
    <t>Montáž plastové komory na spojkování optického kabelu</t>
  </si>
  <si>
    <t>-371469106</t>
  </si>
  <si>
    <t>345732280</t>
  </si>
  <si>
    <t>kabelová komora s betonovým víkem</t>
  </si>
  <si>
    <t>-1099344543</t>
  </si>
  <si>
    <t>Signalizační vodič na potrubí HDPE</t>
  </si>
  <si>
    <t>-1570712182</t>
  </si>
  <si>
    <t>460010025</t>
  </si>
  <si>
    <t>Vytyčení trasy inženýrských sítí v zastavěném prostoru</t>
  </si>
  <si>
    <t>1709759266</t>
  </si>
  <si>
    <t>1024623904</t>
  </si>
  <si>
    <t>1770768944</t>
  </si>
  <si>
    <t>-1608874308</t>
  </si>
  <si>
    <t>-492739837</t>
  </si>
  <si>
    <t>-1681756710</t>
  </si>
  <si>
    <t>-1961498800</t>
  </si>
  <si>
    <t>907474603</t>
  </si>
  <si>
    <t>460490051</t>
  </si>
  <si>
    <t>Krytí spojek, koncovek a odbočnic s ložem a zásypem pískem</t>
  </si>
  <si>
    <t>-1399194326</t>
  </si>
  <si>
    <t>-1878191265</t>
  </si>
  <si>
    <t>-1309679678</t>
  </si>
  <si>
    <t>1930355350</t>
  </si>
  <si>
    <t>460531181</t>
  </si>
  <si>
    <t>Osazení víka z ocele, litiny, betonu do 1,0 m2 pro kabelové komory z plastů pro běžné zatížení</t>
  </si>
  <si>
    <t>-1805579175</t>
  </si>
  <si>
    <t>855967806</t>
  </si>
  <si>
    <t>-1221422042</t>
  </si>
  <si>
    <t>-161270217</t>
  </si>
  <si>
    <t>1443177100</t>
  </si>
  <si>
    <t>2086811646</t>
  </si>
  <si>
    <t>429275711</t>
  </si>
  <si>
    <t>{8c4ecb51-1191-4424-8b5d-a5c311e91ac0}</t>
  </si>
  <si>
    <t>2023-017</t>
  </si>
  <si>
    <t>Výstavba ZTV Nivy II</t>
  </si>
  <si>
    <t>20. 8. 2023</t>
  </si>
  <si>
    <t>2023-017-P</t>
  </si>
  <si>
    <t>D.1.7 SO-500 Plynovod a přípojky</t>
  </si>
  <si>
    <t>{86a82ede-1c18-446d-9cd8-764879b656eb}</t>
  </si>
  <si>
    <t>2023-017-ZP</t>
  </si>
  <si>
    <t>Zemní práce pro D.1.7</t>
  </si>
  <si>
    <t>{cdab8b15-6d66-46ac-8e8d-fd7b02a0e856}</t>
  </si>
  <si>
    <t>2023-017-P - D.1.7 SO-500 Plynovod a přípojky</t>
  </si>
  <si>
    <t>Náklady ze soupisu prací</t>
  </si>
  <si>
    <t xml:space="preserve">    723 - Zdravotechnika - vnitřní plynovod</t>
  </si>
  <si>
    <t>M - Práce a dodávky M</t>
  </si>
  <si>
    <t xml:space="preserve">    23-M - Montáže potrubí</t>
  </si>
  <si>
    <t xml:space="preserve">    58-M - Revize vyhrazených technických zařízení</t>
  </si>
  <si>
    <t>OST - Ostatní</t>
  </si>
  <si>
    <t xml:space="preserve">    O01 - Ostatní</t>
  </si>
  <si>
    <t>Signalizační vodič  CY 4,0 mm2 2x izolace, červený, DN do 150 mm na potrubí včetně bokosvorek přípojek</t>
  </si>
  <si>
    <t>957836447</t>
  </si>
  <si>
    <t>Krytí potrubí z plastů výstražnou fólií z PVC 34 cm - plyn</t>
  </si>
  <si>
    <t>134418090</t>
  </si>
  <si>
    <t>723</t>
  </si>
  <si>
    <t>Zdravotechnika - vnitřní plynovod</t>
  </si>
  <si>
    <t>723234351</t>
  </si>
  <si>
    <t>Ochranná skříň betonová PSS (62x47x125 cm) do sestavy s instalačním rámem a 3 ks základových věnců včetně montáže</t>
  </si>
  <si>
    <t>1304387323</t>
  </si>
  <si>
    <t>Práce a dodávky M</t>
  </si>
  <si>
    <t>23-M</t>
  </si>
  <si>
    <t>230202011</t>
  </si>
  <si>
    <t>Montáž chráničky plastové celé průměru do 60,3 mm</t>
  </si>
  <si>
    <t>541166334</t>
  </si>
  <si>
    <t>28613961</t>
  </si>
  <si>
    <t>trubka ochranná pro plyn plastová Hekaplast 50 mm žlutá barva</t>
  </si>
  <si>
    <t>-530564090</t>
  </si>
  <si>
    <t>230205025</t>
  </si>
  <si>
    <t>Montáž potrubí plastového svařované na tupo nebo elektrospojkou dn 32 mm x 3,0 mm</t>
  </si>
  <si>
    <t>1724652099</t>
  </si>
  <si>
    <t>28613911</t>
  </si>
  <si>
    <t>potrubí plynovodní PE 100RC SDR 11 PN 0,4MPa D 32x3,0mm</t>
  </si>
  <si>
    <t>1346602696</t>
  </si>
  <si>
    <t>230205042</t>
  </si>
  <si>
    <t>Montáž potrubí plastového svařované na tupo nebo elektrospojkou dn 63 mm x 5,8 mm</t>
  </si>
  <si>
    <t>259943399</t>
  </si>
  <si>
    <t>28613914</t>
  </si>
  <si>
    <t>potrubí plynovodní PE 100RC SDR 11 PN 0,4MPa D 63x5,8mm</t>
  </si>
  <si>
    <t>128449563</t>
  </si>
  <si>
    <t>230205225</t>
  </si>
  <si>
    <t>Montáž trubního dílu PE elektrotvarovky nebo svařovaného na tupo dn 32 mm x 2,0 mm</t>
  </si>
  <si>
    <t>1091059142</t>
  </si>
  <si>
    <t>TMP.753101608</t>
  </si>
  <si>
    <t>elektrokoleno 90° d 32</t>
  </si>
  <si>
    <t>-455451354</t>
  </si>
  <si>
    <t>TMP.753911608</t>
  </si>
  <si>
    <t>elektrospojka PE100/SDR11 d 32</t>
  </si>
  <si>
    <t>-1812746867</t>
  </si>
  <si>
    <t>AVK.231432125</t>
  </si>
  <si>
    <t>ISIFLO kulový kohout s vnitřním závitem 2.3.14, DN 25, PE 32, závit 1"  včetně podpůrné vložky</t>
  </si>
  <si>
    <t>-1751613010</t>
  </si>
  <si>
    <t>ALP.A1051120</t>
  </si>
  <si>
    <t>ISIFLO objímka - držák plynového kohoutu</t>
  </si>
  <si>
    <t>-1991051480</t>
  </si>
  <si>
    <t>28653525R</t>
  </si>
  <si>
    <t>zátka DN 25</t>
  </si>
  <si>
    <t>-1151274180</t>
  </si>
  <si>
    <t>230205242</t>
  </si>
  <si>
    <t>Montáž trubního dílu PE elektrotvarovky nebo svařovaného na tupo dn 63 mm en 5,7 mm</t>
  </si>
  <si>
    <t>-1286472632</t>
  </si>
  <si>
    <t>28614813</t>
  </si>
  <si>
    <t>koleno 90° SDR11 PE 100 PN16 D 63mm</t>
  </si>
  <si>
    <t>-99077324</t>
  </si>
  <si>
    <t>28615023</t>
  </si>
  <si>
    <t>elektrozáslepka SDR11 PE 100 PN16 D 63mm</t>
  </si>
  <si>
    <t>-272427904</t>
  </si>
  <si>
    <t>28615972</t>
  </si>
  <si>
    <t>elektrospojka SDR11 PE 100 PN16 D 63mm</t>
  </si>
  <si>
    <t>-366621890</t>
  </si>
  <si>
    <t>TMP.193132404</t>
  </si>
  <si>
    <t>navrt. T-kus odbočkový - kit d 63-32</t>
  </si>
  <si>
    <t>2046636534</t>
  </si>
  <si>
    <t>230205255</t>
  </si>
  <si>
    <t>Montáž trubního dílu PE elektrotvarovky nebo svařovaného na tupo dn 110 mm en 6,2 mm</t>
  </si>
  <si>
    <t>-1455297492</t>
  </si>
  <si>
    <t>TMP.193131967</t>
  </si>
  <si>
    <t>navrt. T-kus odbočkový /monoblok/ d 110-63</t>
  </si>
  <si>
    <t>-1155824936</t>
  </si>
  <si>
    <t>230230016</t>
  </si>
  <si>
    <t>Hlavní tlaková zkouška vzduchem 0,6 MPa DN 50</t>
  </si>
  <si>
    <t>-1036842892</t>
  </si>
  <si>
    <t>230230076</t>
  </si>
  <si>
    <t>Čištění potrubí PN 38 6416 do DN 200</t>
  </si>
  <si>
    <t>692651439</t>
  </si>
  <si>
    <t>58-M</t>
  </si>
  <si>
    <t>Revize vyhrazených technických zařízení</t>
  </si>
  <si>
    <t>580505R</t>
  </si>
  <si>
    <t>Provedení revize středotlakého plynovodu a přípojek včetně písemné zprávy</t>
  </si>
  <si>
    <t>-419876722</t>
  </si>
  <si>
    <t>580506R</t>
  </si>
  <si>
    <t>Provedení revize signalizačního vodiče včetně písemné zprávy</t>
  </si>
  <si>
    <t>-1730982869</t>
  </si>
  <si>
    <t>OST</t>
  </si>
  <si>
    <t>O01</t>
  </si>
  <si>
    <t>0010020</t>
  </si>
  <si>
    <t>Geodetické zaměření plynovodu a přípojek dle podmínek EG.D a.s. - skutečné provedení</t>
  </si>
  <si>
    <t>512</t>
  </si>
  <si>
    <t>421600218</t>
  </si>
  <si>
    <t>0010030</t>
  </si>
  <si>
    <t>Geodetické vytýčení stavby</t>
  </si>
  <si>
    <t>120030018</t>
  </si>
  <si>
    <t>2023-017-ZP - Zemní práce pro D.1.7</t>
  </si>
  <si>
    <t>115101201</t>
  </si>
  <si>
    <t>Čerpání vody na dopravní výšku do 10 m průměrný přítok do 500 l/min</t>
  </si>
  <si>
    <t>433418362</t>
  </si>
  <si>
    <t>115101301</t>
  </si>
  <si>
    <t>Pohotovost záložní čerpací soupravy pro dopravní výšku do 10 m přítok do 500 l/min</t>
  </si>
  <si>
    <t>den</t>
  </si>
  <si>
    <t>-975054800</t>
  </si>
  <si>
    <t>Dočasné zajištění potrubí z PE DN do 200 mm</t>
  </si>
  <si>
    <t>-1877636821</t>
  </si>
  <si>
    <t>131351021</t>
  </si>
  <si>
    <t>Hloubení jam do 15 m3 zapažených v hornině třídy těžitelnosti II skupiny 4 při překopech inženýrských sítí strojně</t>
  </si>
  <si>
    <t>21759002</t>
  </si>
  <si>
    <t>131351121</t>
  </si>
  <si>
    <t>Hloubení jam do 15 m3 nezapažených v hornině třídy těžitelnosti II skupiny 4 při překopech inženýrských sítí strojně</t>
  </si>
  <si>
    <t>-1556120455</t>
  </si>
  <si>
    <t>132351102</t>
  </si>
  <si>
    <t>Hloubení rýh nezapažených š do 800 mm v hornině třídy těžitelnosti II skupiny 4 objem do 50 m3 strojně</t>
  </si>
  <si>
    <t>1366303003</t>
  </si>
  <si>
    <t>Příplatek za ztížení vykopávky v blízkosti podzemního vedení</t>
  </si>
  <si>
    <t>-1480999262</t>
  </si>
  <si>
    <t>151102201</t>
  </si>
  <si>
    <t>Zřízení příložného pažení stěn do 30 m2 výkopu hl do 4 m pro překopy inženýrských sítí</t>
  </si>
  <si>
    <t>-2101592880</t>
  </si>
  <si>
    <t>151102211</t>
  </si>
  <si>
    <t>Odstranění příložného pažení stěn do 30 m2 hl do 4 m při překopech inženýrských sítí</t>
  </si>
  <si>
    <t>1136001596</t>
  </si>
  <si>
    <t>161151113</t>
  </si>
  <si>
    <t>Svislé přemístění výkopku z horniny třídy těžitelnosti II skupiny 4 a 5 hl výkopu přes 4 do 8 m</t>
  </si>
  <si>
    <t>-2066815053</t>
  </si>
  <si>
    <t>162751137</t>
  </si>
  <si>
    <t>Vodorovné přemístění přes 9 000 do 10000 m výkopku/sypaniny z horniny třídy těžitelnosti II skupiny 4 a 5</t>
  </si>
  <si>
    <t>1502468201</t>
  </si>
  <si>
    <t>174152101</t>
  </si>
  <si>
    <t>Zásyp jam, šachet a rýh do 30 m3 sypaninou se zhutněním při překopech inženýrských sítí strojně</t>
  </si>
  <si>
    <t>-1272388651</t>
  </si>
  <si>
    <t>58380651</t>
  </si>
  <si>
    <t>kámen lomový tříděný odval 12-63 mm</t>
  </si>
  <si>
    <t>-649606225</t>
  </si>
  <si>
    <t>174112101R</t>
  </si>
  <si>
    <t>Zásyp jam, šachet a rýh do 30 m3 sypaninou se zhutněním při překopech inženýrských sítí ručně - výkopkem</t>
  </si>
  <si>
    <t>-1937199736</t>
  </si>
  <si>
    <t>174112109</t>
  </si>
  <si>
    <t>Příplatek k zásypu při překopech inženýrských sítí za ruční prohození sypaniny sítem</t>
  </si>
  <si>
    <t>1611396373</t>
  </si>
  <si>
    <t>174112101</t>
  </si>
  <si>
    <t>Zásyp jam, šachet a rýh do 30 m3 sypaninou se zhutněním při překopech inženýrských sítí ručně</t>
  </si>
  <si>
    <t>-1627284651</t>
  </si>
  <si>
    <t>175111101</t>
  </si>
  <si>
    <t>Obsypání potrubí ručně sypaninou bez prohození, uloženou do 3 m</t>
  </si>
  <si>
    <t>-32930258</t>
  </si>
  <si>
    <t>23531470</t>
  </si>
  <si>
    <t>zásypový písek frakce 0/1,0 mm</t>
  </si>
  <si>
    <t>-2019460272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</si>
</sst>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d/mm/yy"/>
    <numFmt numFmtId="165" formatCode="#,##0.00\ &quot;Kč&quot;"/>
    <numFmt numFmtId="166" formatCode="#,##0.00000"/>
    <numFmt numFmtId="167" formatCode="#,##0.00%"/>
    <numFmt numFmtId="168" formatCode="dd\.mm\.yyyy"/>
    <numFmt numFmtId="169" formatCode="#,##0.000"/>
  </numFmts>
  <fonts count="68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b/>
      <sz val="9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name val="Arial CE"/>
      <family val="2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sz val="10"/>
      <color rgb="FF969696"/>
      <name val="Arial CE"/>
    </font>
    <font>
      <sz val="10"/>
      <name val="Arial CE"/>
    </font>
    <font>
      <b/>
      <sz val="8"/>
      <color rgb="FF969696"/>
      <name val="Arial CE"/>
    </font>
    <font>
      <b/>
      <sz val="11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2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u/>
      <sz val="11"/>
      <color theme="10"/>
      <name val="Calibri"/>
      <scheme val="minor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color rgb="FF505050"/>
      <name val="Arial CE"/>
    </font>
    <font>
      <sz val="7"/>
      <color rgb="FF969696"/>
      <name val="Arial CE"/>
    </font>
    <font>
      <sz val="8"/>
      <color rgb="FF0000A8"/>
      <name val="Arial CE"/>
    </font>
    <font>
      <sz val="8"/>
      <color rgb="FFFF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u/>
      <sz val="8"/>
      <color indexed="12"/>
      <name val="Trebuchet MS"/>
      <charset val="238"/>
    </font>
    <font>
      <sz val="10"/>
      <color rgb="FF464646"/>
      <name val="Arial CE"/>
    </font>
    <font>
      <b/>
      <sz val="10"/>
      <color rgb="FF464646"/>
      <name val="Arial CE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/>
      <bottom/>
      <diagonal/>
    </border>
  </borders>
  <cellStyleXfs count="6">
    <xf numFmtId="0" fontId="0" fillId="0" borderId="0"/>
    <xf numFmtId="0" fontId="1" fillId="0" borderId="0"/>
    <xf numFmtId="0" fontId="24" fillId="0" borderId="0"/>
    <xf numFmtId="0" fontId="46" fillId="0" borderId="0" applyNumberFormat="0" applyFill="0" applyBorder="0" applyAlignment="0" applyProtection="0"/>
    <xf numFmtId="0" fontId="64" fillId="0" borderId="0" applyAlignment="0">
      <alignment vertical="top" wrapText="1"/>
      <protection locked="0"/>
    </xf>
    <xf numFmtId="0" fontId="65" fillId="0" borderId="0" applyNumberFormat="0" applyFill="0" applyBorder="0" applyAlignment="0" applyProtection="0">
      <alignment vertical="top"/>
      <protection locked="0"/>
    </xf>
  </cellStyleXfs>
  <cellXfs count="591">
    <xf numFmtId="0" fontId="0" fillId="0" borderId="0" xfId="0"/>
    <xf numFmtId="0" fontId="2" fillId="0" borderId="0" xfId="1" applyFont="1" applyAlignment="1">
      <alignment horizontal="centerContinuous"/>
    </xf>
    <xf numFmtId="0" fontId="1" fillId="0" borderId="0" xfId="1" applyAlignment="1">
      <alignment horizontal="centerContinuous"/>
    </xf>
    <xf numFmtId="0" fontId="1" fillId="0" borderId="0" xfId="1"/>
    <xf numFmtId="0" fontId="1" fillId="0" borderId="1" xfId="1" applyBorder="1"/>
    <xf numFmtId="0" fontId="1" fillId="0" borderId="2" xfId="1" applyBorder="1"/>
    <xf numFmtId="0" fontId="1" fillId="0" borderId="3" xfId="1" applyBorder="1"/>
    <xf numFmtId="0" fontId="1" fillId="0" borderId="4" xfId="1" applyBorder="1"/>
    <xf numFmtId="49" fontId="3" fillId="2" borderId="5" xfId="1" applyNumberFormat="1" applyFont="1" applyFill="1" applyBorder="1"/>
    <xf numFmtId="49" fontId="1" fillId="2" borderId="6" xfId="1" applyNumberFormat="1" applyFill="1" applyBorder="1"/>
    <xf numFmtId="0" fontId="4" fillId="2" borderId="0" xfId="1" applyFont="1" applyFill="1"/>
    <xf numFmtId="0" fontId="1" fillId="2" borderId="0" xfId="1" applyFill="1"/>
    <xf numFmtId="0" fontId="1" fillId="0" borderId="7" xfId="1" applyBorder="1"/>
    <xf numFmtId="0" fontId="1" fillId="0" borderId="8" xfId="1" applyBorder="1"/>
    <xf numFmtId="0" fontId="1" fillId="0" borderId="9" xfId="1" applyBorder="1"/>
    <xf numFmtId="0" fontId="1" fillId="0" borderId="10" xfId="1" applyBorder="1"/>
    <xf numFmtId="0" fontId="1" fillId="0" borderId="11" xfId="1" applyBorder="1"/>
    <xf numFmtId="0" fontId="1" fillId="0" borderId="12" xfId="1" applyBorder="1"/>
    <xf numFmtId="49" fontId="1" fillId="0" borderId="13" xfId="1" applyNumberFormat="1" applyBorder="1" applyAlignment="1">
      <alignment horizontal="left"/>
    </xf>
    <xf numFmtId="3" fontId="1" fillId="0" borderId="12" xfId="1" applyNumberFormat="1" applyBorder="1"/>
    <xf numFmtId="0" fontId="1" fillId="0" borderId="16" xfId="1" applyBorder="1"/>
    <xf numFmtId="0" fontId="1" fillId="0" borderId="14" xfId="1" applyBorder="1"/>
    <xf numFmtId="0" fontId="1" fillId="0" borderId="17" xfId="1" applyBorder="1"/>
    <xf numFmtId="0" fontId="1" fillId="0" borderId="18" xfId="1" applyBorder="1"/>
    <xf numFmtId="0" fontId="1" fillId="0" borderId="5" xfId="1" applyBorder="1"/>
    <xf numFmtId="0" fontId="1" fillId="0" borderId="13" xfId="1" applyBorder="1"/>
    <xf numFmtId="0" fontId="6" fillId="0" borderId="0" xfId="1" applyFont="1"/>
    <xf numFmtId="3" fontId="1" fillId="0" borderId="0" xfId="1" applyNumberFormat="1"/>
    <xf numFmtId="0" fontId="2" fillId="0" borderId="22" xfId="1" applyFont="1" applyBorder="1" applyAlignment="1">
      <alignment horizontal="centerContinuous" vertical="center"/>
    </xf>
    <xf numFmtId="0" fontId="8" fillId="0" borderId="23" xfId="1" applyFont="1" applyBorder="1" applyAlignment="1">
      <alignment horizontal="centerContinuous" vertical="center"/>
    </xf>
    <xf numFmtId="0" fontId="1" fillId="0" borderId="23" xfId="1" applyBorder="1" applyAlignment="1">
      <alignment horizontal="centerContinuous" vertical="center"/>
    </xf>
    <xf numFmtId="0" fontId="1" fillId="0" borderId="24" xfId="1" applyBorder="1" applyAlignment="1">
      <alignment horizontal="centerContinuous" vertical="center"/>
    </xf>
    <xf numFmtId="0" fontId="7" fillId="0" borderId="26" xfId="1" applyFont="1" applyBorder="1" applyAlignment="1">
      <alignment horizontal="center"/>
    </xf>
    <xf numFmtId="9" fontId="6" fillId="0" borderId="28" xfId="1" applyNumberFormat="1" applyFont="1" applyBorder="1" applyAlignment="1">
      <alignment horizontal="center"/>
    </xf>
    <xf numFmtId="0" fontId="6" fillId="0" borderId="28" xfId="1" applyFont="1" applyBorder="1" applyAlignment="1">
      <alignment horizontal="center"/>
    </xf>
    <xf numFmtId="0" fontId="6" fillId="0" borderId="27" xfId="1" applyFont="1" applyBorder="1" applyAlignment="1">
      <alignment horizontal="center"/>
    </xf>
    <xf numFmtId="0" fontId="1" fillId="0" borderId="29" xfId="1" applyBorder="1" applyAlignment="1">
      <alignment horizontal="left"/>
    </xf>
    <xf numFmtId="4" fontId="1" fillId="0" borderId="32" xfId="1" applyNumberFormat="1" applyBorder="1" applyAlignment="1">
      <alignment horizontal="right"/>
    </xf>
    <xf numFmtId="4" fontId="1" fillId="0" borderId="33" xfId="1" applyNumberFormat="1" applyBorder="1" applyAlignment="1">
      <alignment horizontal="right"/>
    </xf>
    <xf numFmtId="4" fontId="1" fillId="0" borderId="21" xfId="1" applyNumberFormat="1" applyBorder="1" applyAlignment="1">
      <alignment wrapText="1"/>
    </xf>
    <xf numFmtId="0" fontId="1" fillId="0" borderId="34" xfId="1" applyBorder="1" applyAlignment="1">
      <alignment horizontal="left"/>
    </xf>
    <xf numFmtId="4" fontId="1" fillId="0" borderId="16" xfId="1" applyNumberFormat="1" applyBorder="1" applyAlignment="1">
      <alignment horizontal="right"/>
    </xf>
    <xf numFmtId="0" fontId="1" fillId="0" borderId="35" xfId="1" applyBorder="1" applyAlignment="1">
      <alignment horizontal="left"/>
    </xf>
    <xf numFmtId="4" fontId="1" fillId="0" borderId="38" xfId="1" applyNumberFormat="1" applyBorder="1" applyAlignment="1">
      <alignment horizontal="right"/>
    </xf>
    <xf numFmtId="4" fontId="1" fillId="0" borderId="39" xfId="1" applyNumberFormat="1" applyBorder="1" applyAlignment="1">
      <alignment horizontal="right"/>
    </xf>
    <xf numFmtId="4" fontId="1" fillId="0" borderId="40" xfId="1" applyNumberFormat="1" applyBorder="1" applyAlignment="1">
      <alignment wrapText="1"/>
    </xf>
    <xf numFmtId="0" fontId="1" fillId="0" borderId="41" xfId="1" applyBorder="1" applyAlignment="1">
      <alignment horizontal="left"/>
    </xf>
    <xf numFmtId="4" fontId="6" fillId="0" borderId="42" xfId="1" applyNumberFormat="1" applyFont="1" applyBorder="1" applyAlignment="1">
      <alignment horizontal="right"/>
    </xf>
    <xf numFmtId="4" fontId="6" fillId="0" borderId="33" xfId="1" applyNumberFormat="1" applyFont="1" applyBorder="1" applyAlignment="1">
      <alignment horizontal="right"/>
    </xf>
    <xf numFmtId="0" fontId="1" fillId="0" borderId="43" xfId="1" applyBorder="1"/>
    <xf numFmtId="0" fontId="1" fillId="0" borderId="0" xfId="1" applyAlignment="1">
      <alignment horizontal="right"/>
    </xf>
    <xf numFmtId="164" fontId="1" fillId="0" borderId="0" xfId="1" applyNumberFormat="1"/>
    <xf numFmtId="0" fontId="1" fillId="0" borderId="11" xfId="1" applyBorder="1" applyAlignment="1">
      <alignment horizontal="right"/>
    </xf>
    <xf numFmtId="165" fontId="1" fillId="0" borderId="14" xfId="1" applyNumberFormat="1" applyBorder="1"/>
    <xf numFmtId="165" fontId="1" fillId="0" borderId="0" xfId="1" applyNumberFormat="1"/>
    <xf numFmtId="0" fontId="8" fillId="0" borderId="38" xfId="1" applyFont="1" applyBorder="1"/>
    <xf numFmtId="0" fontId="8" fillId="0" borderId="44" xfId="1" applyFont="1" applyBorder="1"/>
    <xf numFmtId="0" fontId="8" fillId="0" borderId="36" xfId="1" applyFont="1" applyBorder="1"/>
    <xf numFmtId="165" fontId="8" fillId="0" borderId="44" xfId="1" applyNumberFormat="1" applyFont="1" applyBorder="1"/>
    <xf numFmtId="0" fontId="8" fillId="0" borderId="45" xfId="1" applyFont="1" applyBorder="1"/>
    <xf numFmtId="0" fontId="8" fillId="0" borderId="0" xfId="1" applyFont="1"/>
    <xf numFmtId="0" fontId="1" fillId="0" borderId="0" xfId="1" applyAlignment="1">
      <alignment vertical="justify"/>
    </xf>
    <xf numFmtId="0" fontId="10" fillId="4" borderId="5" xfId="1" applyFont="1" applyFill="1" applyBorder="1" applyAlignment="1">
      <alignment horizontal="left" vertical="center" indent="1"/>
    </xf>
    <xf numFmtId="49" fontId="11" fillId="4" borderId="0" xfId="1" applyNumberFormat="1" applyFont="1" applyFill="1" applyAlignment="1">
      <alignment horizontal="left" vertical="center"/>
    </xf>
    <xf numFmtId="14" fontId="12" fillId="0" borderId="0" xfId="1" applyNumberFormat="1" applyFont="1" applyAlignment="1">
      <alignment horizontal="left"/>
    </xf>
    <xf numFmtId="0" fontId="1" fillId="4" borderId="5" xfId="1" applyFill="1" applyBorder="1" applyAlignment="1">
      <alignment horizontal="left" vertical="center" indent="1"/>
    </xf>
    <xf numFmtId="0" fontId="6" fillId="4" borderId="0" xfId="1" applyFont="1" applyFill="1" applyAlignment="1">
      <alignment horizontal="left" vertical="center"/>
    </xf>
    <xf numFmtId="0" fontId="1" fillId="4" borderId="48" xfId="1" applyFill="1" applyBorder="1" applyAlignment="1">
      <alignment horizontal="left" vertical="center" indent="1"/>
    </xf>
    <xf numFmtId="0" fontId="1" fillId="4" borderId="20" xfId="1" applyFill="1" applyBorder="1"/>
    <xf numFmtId="49" fontId="6" fillId="4" borderId="20" xfId="1" applyNumberFormat="1" applyFont="1" applyFill="1" applyBorder="1" applyAlignment="1">
      <alignment horizontal="left" vertical="center"/>
    </xf>
    <xf numFmtId="0" fontId="6" fillId="4" borderId="20" xfId="1" applyFont="1" applyFill="1" applyBorder="1"/>
    <xf numFmtId="0" fontId="6" fillId="4" borderId="21" xfId="1" applyFont="1" applyFill="1" applyBorder="1"/>
    <xf numFmtId="0" fontId="1" fillId="0" borderId="5" xfId="1" applyBorder="1" applyAlignment="1">
      <alignment horizontal="left" vertical="center" indent="1"/>
    </xf>
    <xf numFmtId="49" fontId="6" fillId="0" borderId="0" xfId="1" applyNumberFormat="1" applyFont="1" applyAlignment="1">
      <alignment horizontal="left" vertical="center"/>
    </xf>
    <xf numFmtId="0" fontId="6" fillId="0" borderId="0" xfId="1" applyFont="1" applyAlignment="1">
      <alignment vertical="center"/>
    </xf>
    <xf numFmtId="0" fontId="1" fillId="0" borderId="0" xfId="1" applyAlignment="1">
      <alignment horizontal="right" vertical="center"/>
    </xf>
    <xf numFmtId="0" fontId="6" fillId="0" borderId="5" xfId="1" applyFont="1" applyBorder="1" applyAlignment="1">
      <alignment horizontal="left" vertical="center" indent="1"/>
    </xf>
    <xf numFmtId="0" fontId="6" fillId="0" borderId="48" xfId="1" applyFont="1" applyBorder="1" applyAlignment="1">
      <alignment horizontal="left" vertical="center" indent="1"/>
    </xf>
    <xf numFmtId="49" fontId="6" fillId="0" borderId="20" xfId="1" applyNumberFormat="1" applyFont="1" applyBorder="1" applyAlignment="1">
      <alignment horizontal="right" vertical="center"/>
    </xf>
    <xf numFmtId="49" fontId="6" fillId="0" borderId="20" xfId="1" applyNumberFormat="1" applyFont="1" applyBorder="1" applyAlignment="1">
      <alignment horizontal="left" vertical="center"/>
    </xf>
    <xf numFmtId="0" fontId="6" fillId="0" borderId="20" xfId="1" applyFont="1" applyBorder="1" applyAlignment="1">
      <alignment vertical="center"/>
    </xf>
    <xf numFmtId="0" fontId="1" fillId="0" borderId="20" xfId="1" applyBorder="1" applyAlignment="1">
      <alignment vertical="center"/>
    </xf>
    <xf numFmtId="0" fontId="1" fillId="0" borderId="21" xfId="1" applyBorder="1"/>
    <xf numFmtId="0" fontId="6" fillId="0" borderId="0" xfId="1" applyFont="1" applyAlignment="1">
      <alignment horizontal="left" vertical="center"/>
    </xf>
    <xf numFmtId="0" fontId="1" fillId="0" borderId="48" xfId="1" applyBorder="1" applyAlignment="1">
      <alignment horizontal="left" indent="1"/>
    </xf>
    <xf numFmtId="0" fontId="6" fillId="0" borderId="20" xfId="1" applyFont="1" applyBorder="1" applyAlignment="1">
      <alignment horizontal="right" vertical="center"/>
    </xf>
    <xf numFmtId="0" fontId="6" fillId="0" borderId="20" xfId="1" applyFont="1" applyBorder="1" applyAlignment="1">
      <alignment horizontal="left" vertical="center"/>
    </xf>
    <xf numFmtId="0" fontId="1" fillId="0" borderId="20" xfId="1" applyBorder="1"/>
    <xf numFmtId="0" fontId="1" fillId="0" borderId="20" xfId="1" applyBorder="1" applyAlignment="1">
      <alignment horizontal="right"/>
    </xf>
    <xf numFmtId="49" fontId="6" fillId="5" borderId="0" xfId="1" applyNumberFormat="1" applyFont="1" applyFill="1" applyAlignment="1" applyProtection="1">
      <alignment horizontal="left" vertical="center"/>
      <protection locked="0"/>
    </xf>
    <xf numFmtId="49" fontId="6" fillId="5" borderId="20" xfId="1" applyNumberFormat="1" applyFont="1" applyFill="1" applyBorder="1" applyAlignment="1" applyProtection="1">
      <alignment horizontal="right" vertical="center"/>
      <protection locked="0"/>
    </xf>
    <xf numFmtId="0" fontId="1" fillId="0" borderId="20" xfId="1" applyBorder="1" applyAlignment="1">
      <alignment horizontal="right" vertical="center"/>
    </xf>
    <xf numFmtId="0" fontId="1" fillId="0" borderId="8" xfId="1" applyBorder="1" applyAlignment="1">
      <alignment horizontal="left" vertical="top" indent="1"/>
    </xf>
    <xf numFmtId="0" fontId="1" fillId="0" borderId="10" xfId="1" applyBorder="1" applyAlignment="1">
      <alignment vertical="top"/>
    </xf>
    <xf numFmtId="0" fontId="6" fillId="0" borderId="10" xfId="1" applyFont="1" applyBorder="1" applyAlignment="1">
      <alignment horizontal="left" vertical="top"/>
    </xf>
    <xf numFmtId="0" fontId="6" fillId="0" borderId="10" xfId="1" applyFont="1" applyBorder="1" applyAlignment="1">
      <alignment vertical="center"/>
    </xf>
    <xf numFmtId="0" fontId="1" fillId="0" borderId="10" xfId="1" applyBorder="1" applyAlignment="1">
      <alignment horizontal="right" vertical="center"/>
    </xf>
    <xf numFmtId="0" fontId="1" fillId="0" borderId="20" xfId="1" applyBorder="1" applyAlignment="1">
      <alignment horizontal="left"/>
    </xf>
    <xf numFmtId="49" fontId="1" fillId="0" borderId="5" xfId="1" applyNumberFormat="1" applyBorder="1"/>
    <xf numFmtId="49" fontId="1" fillId="0" borderId="16" xfId="1" applyNumberFormat="1" applyBorder="1" applyAlignment="1">
      <alignment horizontal="left" vertical="center" indent="1"/>
    </xf>
    <xf numFmtId="0" fontId="1" fillId="0" borderId="14" xfId="1" applyBorder="1" applyAlignment="1">
      <alignment horizontal="left" vertical="center"/>
    </xf>
    <xf numFmtId="0" fontId="6" fillId="0" borderId="16" xfId="1" applyFont="1" applyBorder="1" applyAlignment="1">
      <alignment horizontal="left" vertical="center" indent="1"/>
    </xf>
    <xf numFmtId="0" fontId="6" fillId="0" borderId="14" xfId="1" applyFont="1" applyBorder="1" applyAlignment="1">
      <alignment horizontal="left" vertical="center"/>
    </xf>
    <xf numFmtId="0" fontId="6" fillId="0" borderId="14" xfId="1" applyFont="1" applyBorder="1"/>
    <xf numFmtId="0" fontId="1" fillId="0" borderId="16" xfId="1" applyBorder="1" applyAlignment="1">
      <alignment horizontal="left" indent="1"/>
    </xf>
    <xf numFmtId="1" fontId="6" fillId="0" borderId="14" xfId="1" applyNumberFormat="1" applyFont="1" applyBorder="1" applyAlignment="1">
      <alignment horizontal="right" vertical="center"/>
    </xf>
    <xf numFmtId="0" fontId="1" fillId="0" borderId="14" xfId="1" applyBorder="1" applyAlignment="1">
      <alignment horizontal="left" vertical="center" indent="1"/>
    </xf>
    <xf numFmtId="0" fontId="6" fillId="0" borderId="14" xfId="1" applyFont="1" applyBorder="1" applyAlignment="1">
      <alignment vertical="center"/>
    </xf>
    <xf numFmtId="49" fontId="1" fillId="0" borderId="18" xfId="1" applyNumberFormat="1" applyBorder="1" applyAlignment="1">
      <alignment horizontal="left" vertical="center"/>
    </xf>
    <xf numFmtId="0" fontId="1" fillId="0" borderId="16" xfId="1" applyBorder="1" applyAlignment="1">
      <alignment horizontal="left" vertical="center" indent="1"/>
    </xf>
    <xf numFmtId="1" fontId="6" fillId="0" borderId="17" xfId="1" applyNumberFormat="1" applyFont="1" applyBorder="1" applyAlignment="1">
      <alignment horizontal="right" vertical="center"/>
    </xf>
    <xf numFmtId="0" fontId="1" fillId="0" borderId="48" xfId="1" applyBorder="1" applyAlignment="1">
      <alignment horizontal="left" vertical="center" indent="1"/>
    </xf>
    <xf numFmtId="0" fontId="1" fillId="0" borderId="20" xfId="1" applyBorder="1" applyAlignment="1">
      <alignment horizontal="left" vertical="center"/>
    </xf>
    <xf numFmtId="1" fontId="6" fillId="0" borderId="19" xfId="1" applyNumberFormat="1" applyFont="1" applyBorder="1" applyAlignment="1">
      <alignment horizontal="right" vertical="center"/>
    </xf>
    <xf numFmtId="0" fontId="1" fillId="0" borderId="20" xfId="1" applyBorder="1" applyAlignment="1">
      <alignment horizontal="left" vertical="center" indent="1"/>
    </xf>
    <xf numFmtId="49" fontId="1" fillId="0" borderId="21" xfId="1" applyNumberFormat="1" applyBorder="1" applyAlignment="1">
      <alignment horizontal="left" vertical="center"/>
    </xf>
    <xf numFmtId="0" fontId="1" fillId="0" borderId="0" xfId="1" applyAlignment="1">
      <alignment horizontal="left" vertical="center"/>
    </xf>
    <xf numFmtId="1" fontId="1" fillId="0" borderId="0" xfId="1" applyNumberFormat="1" applyAlignment="1">
      <alignment horizontal="left" vertical="center"/>
    </xf>
    <xf numFmtId="4" fontId="1" fillId="0" borderId="0" xfId="1" applyNumberFormat="1" applyAlignment="1">
      <alignment horizontal="left" vertical="center"/>
    </xf>
    <xf numFmtId="49" fontId="1" fillId="0" borderId="7" xfId="1" applyNumberFormat="1" applyBorder="1" applyAlignment="1">
      <alignment horizontal="left" vertical="center"/>
    </xf>
    <xf numFmtId="0" fontId="8" fillId="4" borderId="25" xfId="1" applyFont="1" applyFill="1" applyBorder="1" applyAlignment="1">
      <alignment horizontal="left" vertical="center" indent="1"/>
    </xf>
    <xf numFmtId="0" fontId="7" fillId="4" borderId="26" xfId="1" applyFont="1" applyFill="1" applyBorder="1" applyAlignment="1">
      <alignment horizontal="left" vertical="center"/>
    </xf>
    <xf numFmtId="0" fontId="1" fillId="4" borderId="26" xfId="1" applyFill="1" applyBorder="1" applyAlignment="1">
      <alignment horizontal="left" vertical="center"/>
    </xf>
    <xf numFmtId="4" fontId="8" fillId="4" borderId="26" xfId="1" applyNumberFormat="1" applyFont="1" applyFill="1" applyBorder="1" applyAlignment="1">
      <alignment horizontal="left" vertical="center"/>
    </xf>
    <xf numFmtId="49" fontId="1" fillId="4" borderId="27" xfId="1" applyNumberFormat="1" applyFill="1" applyBorder="1" applyAlignment="1">
      <alignment horizontal="left" vertical="center"/>
    </xf>
    <xf numFmtId="0" fontId="1" fillId="4" borderId="26" xfId="1" applyFill="1" applyBorder="1"/>
    <xf numFmtId="49" fontId="6" fillId="4" borderId="27" xfId="1" applyNumberFormat="1" applyFont="1" applyFill="1" applyBorder="1" applyAlignment="1">
      <alignment horizontal="left" vertical="center"/>
    </xf>
    <xf numFmtId="0" fontId="1" fillId="0" borderId="7" xfId="1" applyBorder="1" applyAlignment="1">
      <alignment horizontal="right"/>
    </xf>
    <xf numFmtId="0" fontId="1" fillId="0" borderId="5" xfId="1" applyBorder="1" applyAlignment="1">
      <alignment horizontal="right"/>
    </xf>
    <xf numFmtId="0" fontId="1" fillId="0" borderId="0" xfId="1" applyAlignment="1">
      <alignment horizontal="center" vertical="center"/>
    </xf>
    <xf numFmtId="0" fontId="6" fillId="0" borderId="20" xfId="1" applyFont="1" applyBorder="1" applyAlignment="1">
      <alignment vertical="top"/>
    </xf>
    <xf numFmtId="14" fontId="6" fillId="0" borderId="20" xfId="1" applyNumberFormat="1" applyFont="1" applyBorder="1" applyAlignment="1">
      <alignment horizontal="center" vertical="top"/>
    </xf>
    <xf numFmtId="0" fontId="6" fillId="0" borderId="5" xfId="1" applyFont="1" applyBorder="1"/>
    <xf numFmtId="0" fontId="6" fillId="0" borderId="7" xfId="1" applyFont="1" applyBorder="1" applyAlignment="1">
      <alignment horizontal="right"/>
    </xf>
    <xf numFmtId="0" fontId="1" fillId="0" borderId="0" xfId="1" applyAlignment="1">
      <alignment horizontal="center"/>
    </xf>
    <xf numFmtId="0" fontId="1" fillId="0" borderId="42" xfId="1" applyBorder="1"/>
    <xf numFmtId="0" fontId="1" fillId="0" borderId="49" xfId="1" applyBorder="1"/>
    <xf numFmtId="0" fontId="1" fillId="0" borderId="45" xfId="1" applyBorder="1" applyAlignment="1">
      <alignment horizontal="righ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shrinkToFit="1"/>
    </xf>
    <xf numFmtId="3" fontId="1" fillId="0" borderId="13" xfId="1" applyNumberFormat="1" applyBorder="1"/>
    <xf numFmtId="3" fontId="16" fillId="4" borderId="11" xfId="1" applyNumberFormat="1" applyFont="1" applyFill="1" applyBorder="1" applyAlignment="1">
      <alignment vertical="center"/>
    </xf>
    <xf numFmtId="3" fontId="16" fillId="4" borderId="10" xfId="1" applyNumberFormat="1" applyFont="1" applyFill="1" applyBorder="1" applyAlignment="1">
      <alignment vertical="center"/>
    </xf>
    <xf numFmtId="3" fontId="16" fillId="4" borderId="10" xfId="1" applyNumberFormat="1" applyFont="1" applyFill="1" applyBorder="1" applyAlignment="1">
      <alignment vertical="center" wrapText="1"/>
    </xf>
    <xf numFmtId="3" fontId="17" fillId="4" borderId="50" xfId="1" applyNumberFormat="1" applyFont="1" applyFill="1" applyBorder="1" applyAlignment="1">
      <alignment horizontal="center" vertical="center" wrapText="1" shrinkToFit="1"/>
    </xf>
    <xf numFmtId="3" fontId="16" fillId="4" borderId="50" xfId="1" applyNumberFormat="1" applyFont="1" applyFill="1" applyBorder="1" applyAlignment="1">
      <alignment horizontal="center" vertical="center" wrapText="1" shrinkToFit="1"/>
    </xf>
    <xf numFmtId="3" fontId="16" fillId="4" borderId="50" xfId="1" applyNumberFormat="1" applyFont="1" applyFill="1" applyBorder="1" applyAlignment="1">
      <alignment horizontal="center" vertical="center" wrapText="1"/>
    </xf>
    <xf numFmtId="3" fontId="1" fillId="0" borderId="17" xfId="1" applyNumberFormat="1" applyBorder="1"/>
    <xf numFmtId="3" fontId="12" fillId="0" borderId="51" xfId="1" applyNumberFormat="1" applyFont="1" applyBorder="1" applyAlignment="1">
      <alignment horizontal="right" wrapText="1" shrinkToFit="1"/>
    </xf>
    <xf numFmtId="3" fontId="12" fillId="0" borderId="51" xfId="1" applyNumberFormat="1" applyFont="1" applyBorder="1" applyAlignment="1">
      <alignment horizontal="right" shrinkToFit="1"/>
    </xf>
    <xf numFmtId="3" fontId="1" fillId="0" borderId="51" xfId="1" applyNumberFormat="1" applyBorder="1" applyAlignment="1">
      <alignment shrinkToFit="1"/>
    </xf>
    <xf numFmtId="3" fontId="1" fillId="0" borderId="51" xfId="1" applyNumberFormat="1" applyBorder="1"/>
    <xf numFmtId="3" fontId="1" fillId="6" borderId="33" xfId="1" applyNumberFormat="1" applyFill="1" applyBorder="1" applyAlignment="1">
      <alignment wrapText="1" shrinkToFit="1"/>
    </xf>
    <xf numFmtId="3" fontId="1" fillId="6" borderId="33" xfId="1" applyNumberFormat="1" applyFill="1" applyBorder="1" applyAlignment="1">
      <alignment shrinkToFit="1"/>
    </xf>
    <xf numFmtId="3" fontId="1" fillId="6" borderId="33" xfId="1" applyNumberFormat="1" applyFill="1" applyBorder="1"/>
    <xf numFmtId="0" fontId="11" fillId="0" borderId="0" xfId="1" applyFont="1"/>
    <xf numFmtId="0" fontId="18" fillId="0" borderId="13" xfId="1" applyFont="1" applyBorder="1" applyAlignment="1">
      <alignment horizontal="center" vertical="center" wrapText="1"/>
    </xf>
    <xf numFmtId="0" fontId="18" fillId="4" borderId="11" xfId="1" applyFont="1" applyFill="1" applyBorder="1" applyAlignment="1">
      <alignment horizontal="center" vertical="center" wrapText="1"/>
    </xf>
    <xf numFmtId="0" fontId="18" fillId="4" borderId="10" xfId="1" applyFont="1" applyFill="1" applyBorder="1" applyAlignment="1">
      <alignment horizontal="center" vertical="center" wrapText="1"/>
    </xf>
    <xf numFmtId="0" fontId="18" fillId="4" borderId="50" xfId="1" applyFont="1" applyFill="1" applyBorder="1" applyAlignment="1">
      <alignment horizontal="center" vertical="center" wrapText="1"/>
    </xf>
    <xf numFmtId="0" fontId="16" fillId="0" borderId="13" xfId="1" applyFont="1" applyBorder="1" applyAlignment="1">
      <alignment vertical="center"/>
    </xf>
    <xf numFmtId="49" fontId="16" fillId="0" borderId="11" xfId="1" applyNumberFormat="1" applyFont="1" applyBorder="1" applyAlignment="1">
      <alignment vertical="center"/>
    </xf>
    <xf numFmtId="4" fontId="16" fillId="0" borderId="50" xfId="1" applyNumberFormat="1" applyFont="1" applyBorder="1" applyAlignment="1">
      <alignment horizontal="center" vertical="center"/>
    </xf>
    <xf numFmtId="4" fontId="16" fillId="0" borderId="50" xfId="1" applyNumberFormat="1" applyFont="1" applyBorder="1" applyAlignment="1">
      <alignment vertical="center"/>
    </xf>
    <xf numFmtId="49" fontId="16" fillId="0" borderId="13" xfId="1" applyNumberFormat="1" applyFont="1" applyBorder="1" applyAlignment="1">
      <alignment vertical="center"/>
    </xf>
    <xf numFmtId="4" fontId="16" fillId="0" borderId="52" xfId="1" applyNumberFormat="1" applyFont="1" applyBorder="1" applyAlignment="1">
      <alignment horizontal="center" vertical="center"/>
    </xf>
    <xf numFmtId="4" fontId="16" fillId="0" borderId="52" xfId="1" applyNumberFormat="1" applyFont="1" applyBorder="1" applyAlignment="1">
      <alignment vertical="center"/>
    </xf>
    <xf numFmtId="49" fontId="16" fillId="0" borderId="19" xfId="1" applyNumberFormat="1" applyFont="1" applyBorder="1" applyAlignment="1">
      <alignment vertical="center"/>
    </xf>
    <xf numFmtId="4" fontId="16" fillId="0" borderId="33" xfId="1" applyNumberFormat="1" applyFont="1" applyBorder="1" applyAlignment="1">
      <alignment horizontal="center" vertical="center"/>
    </xf>
    <xf numFmtId="4" fontId="16" fillId="0" borderId="33" xfId="1" applyNumberFormat="1" applyFont="1" applyBorder="1" applyAlignment="1">
      <alignment vertical="center"/>
    </xf>
    <xf numFmtId="0" fontId="16" fillId="0" borderId="13" xfId="1" applyFont="1" applyBorder="1"/>
    <xf numFmtId="0" fontId="16" fillId="6" borderId="19" xfId="1" applyFont="1" applyFill="1" applyBorder="1"/>
    <xf numFmtId="0" fontId="16" fillId="6" borderId="20" xfId="1" applyFont="1" applyFill="1" applyBorder="1"/>
    <xf numFmtId="4" fontId="16" fillId="6" borderId="33" xfId="1" applyNumberFormat="1" applyFont="1" applyFill="1" applyBorder="1" applyAlignment="1">
      <alignment horizontal="center"/>
    </xf>
    <xf numFmtId="4" fontId="16" fillId="6" borderId="33" xfId="1" applyNumberFormat="1" applyFont="1" applyFill="1" applyBorder="1"/>
    <xf numFmtId="4" fontId="1" fillId="0" borderId="0" xfId="1" applyNumberFormat="1"/>
    <xf numFmtId="0" fontId="1" fillId="0" borderId="51" xfId="1" applyBorder="1" applyAlignment="1">
      <alignment vertical="center"/>
    </xf>
    <xf numFmtId="49" fontId="1" fillId="0" borderId="14" xfId="1" applyNumberFormat="1" applyBorder="1" applyAlignment="1">
      <alignment vertical="center"/>
    </xf>
    <xf numFmtId="0" fontId="1" fillId="4" borderId="51" xfId="1" applyFill="1" applyBorder="1"/>
    <xf numFmtId="49" fontId="1" fillId="4" borderId="14" xfId="1" applyNumberFormat="1" applyFill="1" applyBorder="1"/>
    <xf numFmtId="0" fontId="1" fillId="4" borderId="14" xfId="1" applyFill="1" applyBorder="1"/>
    <xf numFmtId="0" fontId="1" fillId="4" borderId="15" xfId="1" applyFill="1" applyBorder="1"/>
    <xf numFmtId="0" fontId="1" fillId="4" borderId="50" xfId="1" applyFill="1" applyBorder="1"/>
    <xf numFmtId="49" fontId="1" fillId="4" borderId="50" xfId="1" applyNumberFormat="1" applyFill="1" applyBorder="1"/>
    <xf numFmtId="0" fontId="1" fillId="4" borderId="11" xfId="1" applyFill="1" applyBorder="1"/>
    <xf numFmtId="0" fontId="1" fillId="4" borderId="50" xfId="1" applyFill="1" applyBorder="1" applyAlignment="1">
      <alignment wrapText="1"/>
    </xf>
    <xf numFmtId="0" fontId="1" fillId="4" borderId="17" xfId="1" applyFill="1" applyBorder="1" applyAlignment="1">
      <alignment vertical="top"/>
    </xf>
    <xf numFmtId="49" fontId="1" fillId="4" borderId="17" xfId="1" applyNumberFormat="1" applyFill="1" applyBorder="1" applyAlignment="1">
      <alignment vertical="top"/>
    </xf>
    <xf numFmtId="49" fontId="1" fillId="4" borderId="51" xfId="1" applyNumberFormat="1" applyFill="1" applyBorder="1" applyAlignment="1">
      <alignment vertical="top"/>
    </xf>
    <xf numFmtId="0" fontId="1" fillId="4" borderId="51" xfId="1" applyFill="1" applyBorder="1" applyAlignment="1">
      <alignment vertical="top"/>
    </xf>
    <xf numFmtId="166" fontId="1" fillId="4" borderId="51" xfId="1" applyNumberFormat="1" applyFill="1" applyBorder="1" applyAlignment="1">
      <alignment vertical="top"/>
    </xf>
    <xf numFmtId="4" fontId="1" fillId="4" borderId="51" xfId="1" applyNumberFormat="1" applyFill="1" applyBorder="1" applyAlignment="1">
      <alignment vertical="top"/>
    </xf>
    <xf numFmtId="0" fontId="20" fillId="0" borderId="13" xfId="1" applyFont="1" applyBorder="1" applyAlignment="1">
      <alignment vertical="top"/>
    </xf>
    <xf numFmtId="0" fontId="20" fillId="0" borderId="52" xfId="1" applyFont="1" applyBorder="1" applyAlignment="1">
      <alignment horizontal="left" vertical="top" wrapText="1"/>
    </xf>
    <xf numFmtId="0" fontId="20" fillId="0" borderId="52" xfId="1" applyFont="1" applyBorder="1" applyAlignment="1">
      <alignment vertical="top" shrinkToFit="1"/>
    </xf>
    <xf numFmtId="166" fontId="20" fillId="0" borderId="52" xfId="1" applyNumberFormat="1" applyFont="1" applyBorder="1" applyAlignment="1">
      <alignment vertical="top" shrinkToFit="1"/>
    </xf>
    <xf numFmtId="4" fontId="20" fillId="5" borderId="52" xfId="1" applyNumberFormat="1" applyFont="1" applyFill="1" applyBorder="1" applyAlignment="1" applyProtection="1">
      <alignment vertical="top" shrinkToFit="1"/>
      <protection locked="0"/>
    </xf>
    <xf numFmtId="4" fontId="20" fillId="0" borderId="52" xfId="1" applyNumberFormat="1" applyFont="1" applyBorder="1" applyAlignment="1">
      <alignment vertical="top" shrinkToFit="1"/>
    </xf>
    <xf numFmtId="0" fontId="20" fillId="0" borderId="13" xfId="1" applyFont="1" applyBorder="1" applyAlignment="1">
      <alignment vertical="top" shrinkToFit="1"/>
    </xf>
    <xf numFmtId="0" fontId="20" fillId="0" borderId="0" xfId="1" applyFont="1"/>
    <xf numFmtId="49" fontId="22" fillId="0" borderId="0" xfId="1" applyNumberFormat="1" applyFont="1" applyAlignment="1">
      <alignment wrapText="1"/>
    </xf>
    <xf numFmtId="0" fontId="23" fillId="0" borderId="52" xfId="1" quotePrefix="1" applyFont="1" applyBorder="1" applyAlignment="1">
      <alignment horizontal="left" vertical="top" wrapText="1"/>
    </xf>
    <xf numFmtId="0" fontId="23" fillId="0" borderId="52" xfId="1" applyFont="1" applyBorder="1" applyAlignment="1">
      <alignment vertical="top" wrapText="1" shrinkToFit="1"/>
    </xf>
    <xf numFmtId="166" fontId="23" fillId="0" borderId="52" xfId="1" applyNumberFormat="1" applyFont="1" applyBorder="1" applyAlignment="1">
      <alignment vertical="top" wrapText="1" shrinkToFit="1"/>
    </xf>
    <xf numFmtId="0" fontId="1" fillId="4" borderId="19" xfId="1" applyFill="1" applyBorder="1" applyAlignment="1">
      <alignment vertical="top"/>
    </xf>
    <xf numFmtId="0" fontId="1" fillId="4" borderId="33" xfId="1" applyFill="1" applyBorder="1" applyAlignment="1">
      <alignment horizontal="left" vertical="top" wrapText="1"/>
    </xf>
    <xf numFmtId="0" fontId="1" fillId="4" borderId="33" xfId="1" applyFill="1" applyBorder="1" applyAlignment="1">
      <alignment vertical="top" shrinkToFit="1"/>
    </xf>
    <xf numFmtId="166" fontId="1" fillId="4" borderId="33" xfId="1" applyNumberFormat="1" applyFill="1" applyBorder="1" applyAlignment="1">
      <alignment vertical="top" shrinkToFit="1"/>
    </xf>
    <xf numFmtId="4" fontId="1" fillId="4" borderId="33" xfId="1" applyNumberFormat="1" applyFill="1" applyBorder="1" applyAlignment="1">
      <alignment vertical="top" shrinkToFit="1"/>
    </xf>
    <xf numFmtId="0" fontId="1" fillId="4" borderId="19" xfId="1" applyFill="1" applyBorder="1" applyAlignment="1">
      <alignment vertical="top" shrinkToFit="1"/>
    </xf>
    <xf numFmtId="0" fontId="20" fillId="0" borderId="19" xfId="1" applyFont="1" applyBorder="1" applyAlignment="1">
      <alignment vertical="top"/>
    </xf>
    <xf numFmtId="4" fontId="20" fillId="0" borderId="33" xfId="1" applyNumberFormat="1" applyFont="1" applyBorder="1" applyAlignment="1">
      <alignment vertical="top" shrinkToFit="1"/>
    </xf>
    <xf numFmtId="0" fontId="20" fillId="0" borderId="33" xfId="1" applyFont="1" applyBorder="1" applyAlignment="1">
      <alignment vertical="top" shrinkToFit="1"/>
    </xf>
    <xf numFmtId="0" fontId="20" fillId="0" borderId="19" xfId="1" applyFont="1" applyBorder="1" applyAlignment="1">
      <alignment vertical="top" shrinkToFit="1"/>
    </xf>
    <xf numFmtId="0" fontId="1" fillId="0" borderId="0" xfId="1" applyAlignment="1">
      <alignment vertical="top"/>
    </xf>
    <xf numFmtId="49" fontId="1" fillId="0" borderId="0" xfId="1" applyNumberFormat="1" applyAlignment="1">
      <alignment vertical="top"/>
    </xf>
    <xf numFmtId="49" fontId="1" fillId="0" borderId="0" xfId="1" applyNumberFormat="1" applyAlignment="1">
      <alignment horizontal="left" vertical="top" wrapText="1"/>
    </xf>
    <xf numFmtId="0" fontId="6" fillId="4" borderId="17" xfId="1" applyFont="1" applyFill="1" applyBorder="1" applyAlignment="1">
      <alignment vertical="top"/>
    </xf>
    <xf numFmtId="49" fontId="6" fillId="4" borderId="14" xfId="1" applyNumberFormat="1" applyFont="1" applyFill="1" applyBorder="1" applyAlignment="1">
      <alignment vertical="top"/>
    </xf>
    <xf numFmtId="49" fontId="6" fillId="4" borderId="14" xfId="1" applyNumberFormat="1" applyFont="1" applyFill="1" applyBorder="1" applyAlignment="1">
      <alignment horizontal="left" vertical="top" wrapText="1"/>
    </xf>
    <xf numFmtId="0" fontId="6" fillId="4" borderId="14" xfId="1" applyFont="1" applyFill="1" applyBorder="1" applyAlignment="1">
      <alignment vertical="top"/>
    </xf>
    <xf numFmtId="4" fontId="6" fillId="4" borderId="15" xfId="1" applyNumberFormat="1" applyFont="1" applyFill="1" applyBorder="1" applyAlignment="1">
      <alignment vertical="top"/>
    </xf>
    <xf numFmtId="49" fontId="1" fillId="0" borderId="0" xfId="1" applyNumberFormat="1"/>
    <xf numFmtId="49" fontId="1" fillId="0" borderId="0" xfId="1" applyNumberFormat="1" applyAlignment="1">
      <alignment horizontal="left" wrapText="1"/>
    </xf>
    <xf numFmtId="0" fontId="25" fillId="0" borderId="0" xfId="2" applyFont="1" applyAlignment="1">
      <alignment horizontal="left" vertical="center"/>
    </xf>
    <xf numFmtId="0" fontId="24" fillId="0" borderId="0" xfId="2"/>
    <xf numFmtId="0" fontId="24" fillId="0" borderId="0" xfId="2" applyAlignment="1">
      <alignment horizontal="left" vertical="center"/>
    </xf>
    <xf numFmtId="0" fontId="24" fillId="0" borderId="53" xfId="2" applyBorder="1"/>
    <xf numFmtId="0" fontId="24" fillId="0" borderId="54" xfId="2" applyBorder="1"/>
    <xf numFmtId="0" fontId="24" fillId="0" borderId="55" xfId="2" applyBorder="1"/>
    <xf numFmtId="0" fontId="27" fillId="0" borderId="0" xfId="2" applyFont="1" applyAlignment="1">
      <alignment horizontal="left" vertical="center"/>
    </xf>
    <xf numFmtId="0" fontId="26" fillId="0" borderId="0" xfId="2" applyFont="1" applyAlignment="1">
      <alignment horizontal="left" vertical="center"/>
    </xf>
    <xf numFmtId="0" fontId="28" fillId="0" borderId="0" xfId="2" applyFont="1" applyAlignment="1">
      <alignment horizontal="left" vertical="center"/>
    </xf>
    <xf numFmtId="0" fontId="29" fillId="0" borderId="0" xfId="2" applyFont="1" applyAlignment="1">
      <alignment horizontal="left" vertical="top"/>
    </xf>
    <xf numFmtId="0" fontId="30" fillId="0" borderId="0" xfId="2" applyFont="1" applyAlignment="1">
      <alignment horizontal="left" vertical="center"/>
    </xf>
    <xf numFmtId="0" fontId="32" fillId="0" borderId="0" xfId="2" applyFont="1" applyAlignment="1">
      <alignment horizontal="left" vertical="top"/>
    </xf>
    <xf numFmtId="0" fontId="29" fillId="0" borderId="0" xfId="2" applyFont="1" applyAlignment="1">
      <alignment horizontal="left" vertical="center"/>
    </xf>
    <xf numFmtId="0" fontId="30" fillId="3" borderId="0" xfId="2" applyFont="1" applyFill="1" applyAlignment="1" applyProtection="1">
      <alignment horizontal="left" vertical="center"/>
      <protection locked="0"/>
    </xf>
    <xf numFmtId="49" fontId="30" fillId="3" borderId="0" xfId="2" applyNumberFormat="1" applyFont="1" applyFill="1" applyAlignment="1" applyProtection="1">
      <alignment horizontal="left" vertical="center"/>
      <protection locked="0"/>
    </xf>
    <xf numFmtId="0" fontId="30" fillId="0" borderId="0" xfId="2" applyFont="1" applyAlignment="1">
      <alignment horizontal="left" vertical="center" wrapText="1"/>
    </xf>
    <xf numFmtId="0" fontId="24" fillId="0" borderId="56" xfId="2" applyBorder="1"/>
    <xf numFmtId="0" fontId="24" fillId="0" borderId="0" xfId="2" applyAlignment="1">
      <alignment vertical="center"/>
    </xf>
    <xf numFmtId="0" fontId="24" fillId="0" borderId="55" xfId="2" applyBorder="1" applyAlignment="1">
      <alignment vertical="center"/>
    </xf>
    <xf numFmtId="0" fontId="33" fillId="0" borderId="57" xfId="2" applyFont="1" applyBorder="1" applyAlignment="1">
      <alignment horizontal="left" vertical="center"/>
    </xf>
    <xf numFmtId="0" fontId="24" fillId="0" borderId="57" xfId="2" applyBorder="1" applyAlignment="1">
      <alignment vertical="center"/>
    </xf>
    <xf numFmtId="0" fontId="29" fillId="0" borderId="0" xfId="2" applyFont="1" applyAlignment="1">
      <alignment horizontal="right" vertical="center"/>
    </xf>
    <xf numFmtId="0" fontId="29" fillId="0" borderId="0" xfId="2" applyFont="1" applyAlignment="1">
      <alignment vertical="center"/>
    </xf>
    <xf numFmtId="0" fontId="29" fillId="0" borderId="55" xfId="2" applyFont="1" applyBorder="1" applyAlignment="1">
      <alignment vertical="center"/>
    </xf>
    <xf numFmtId="0" fontId="24" fillId="8" borderId="0" xfId="2" applyFill="1" applyAlignment="1">
      <alignment vertical="center"/>
    </xf>
    <xf numFmtId="0" fontId="35" fillId="8" borderId="58" xfId="2" applyFont="1" applyFill="1" applyBorder="1" applyAlignment="1">
      <alignment horizontal="left" vertical="center"/>
    </xf>
    <xf numFmtId="0" fontId="24" fillId="8" borderId="59" xfId="2" applyFill="1" applyBorder="1" applyAlignment="1">
      <alignment vertical="center"/>
    </xf>
    <xf numFmtId="0" fontId="35" fillId="8" borderId="59" xfId="2" applyFont="1" applyFill="1" applyBorder="1" applyAlignment="1">
      <alignment horizontal="center" vertical="center"/>
    </xf>
    <xf numFmtId="0" fontId="24" fillId="0" borderId="61" xfId="2" applyBorder="1" applyAlignment="1">
      <alignment vertical="center"/>
    </xf>
    <xf numFmtId="0" fontId="24" fillId="0" borderId="62" xfId="2" applyBorder="1" applyAlignment="1">
      <alignment vertical="center"/>
    </xf>
    <xf numFmtId="0" fontId="24" fillId="0" borderId="53" xfId="2" applyBorder="1" applyAlignment="1">
      <alignment vertical="center"/>
    </xf>
    <xf numFmtId="0" fontId="24" fillId="0" borderId="54" xfId="2" applyBorder="1" applyAlignment="1">
      <alignment vertical="center"/>
    </xf>
    <xf numFmtId="0" fontId="30" fillId="0" borderId="0" xfId="2" applyFont="1" applyAlignment="1">
      <alignment vertical="center"/>
    </xf>
    <xf numFmtId="0" fontId="30" fillId="0" borderId="55" xfId="2" applyFont="1" applyBorder="1" applyAlignment="1">
      <alignment vertical="center"/>
    </xf>
    <xf numFmtId="0" fontId="32" fillId="0" borderId="0" xfId="2" applyFont="1" applyAlignment="1">
      <alignment vertical="center"/>
    </xf>
    <xf numFmtId="0" fontId="32" fillId="0" borderId="55" xfId="2" applyFont="1" applyBorder="1" applyAlignment="1">
      <alignment vertical="center"/>
    </xf>
    <xf numFmtId="0" fontId="32" fillId="0" borderId="0" xfId="2" applyFont="1" applyAlignment="1">
      <alignment horizontal="left" vertical="center"/>
    </xf>
    <xf numFmtId="0" fontId="33" fillId="0" borderId="0" xfId="2" applyFont="1" applyAlignment="1">
      <alignment vertical="center"/>
    </xf>
    <xf numFmtId="168" fontId="30" fillId="0" borderId="0" xfId="2" applyNumberFormat="1" applyFont="1" applyAlignment="1">
      <alignment horizontal="left" vertical="center"/>
    </xf>
    <xf numFmtId="0" fontId="24" fillId="0" borderId="64" xfId="2" applyBorder="1" applyAlignment="1">
      <alignment vertical="center"/>
    </xf>
    <xf numFmtId="0" fontId="24" fillId="0" borderId="65" xfId="2" applyBorder="1" applyAlignment="1">
      <alignment vertical="center"/>
    </xf>
    <xf numFmtId="0" fontId="37" fillId="0" borderId="0" xfId="2" applyFont="1" applyAlignment="1">
      <alignment horizontal="left" vertical="center"/>
    </xf>
    <xf numFmtId="0" fontId="24" fillId="0" borderId="67" xfId="2" applyBorder="1" applyAlignment="1">
      <alignment vertical="center"/>
    </xf>
    <xf numFmtId="0" fontId="24" fillId="9" borderId="59" xfId="2" applyFill="1" applyBorder="1" applyAlignment="1">
      <alignment vertical="center"/>
    </xf>
    <xf numFmtId="0" fontId="38" fillId="9" borderId="60" xfId="2" applyFont="1" applyFill="1" applyBorder="1" applyAlignment="1">
      <alignment horizontal="center" vertical="center"/>
    </xf>
    <xf numFmtId="0" fontId="39" fillId="0" borderId="68" xfId="2" applyFont="1" applyBorder="1" applyAlignment="1">
      <alignment horizontal="center" vertical="center" wrapText="1"/>
    </xf>
    <xf numFmtId="0" fontId="39" fillId="0" borderId="69" xfId="2" applyFont="1" applyBorder="1" applyAlignment="1">
      <alignment horizontal="center" vertical="center" wrapText="1"/>
    </xf>
    <xf numFmtId="0" fontId="39" fillId="0" borderId="70" xfId="2" applyFont="1" applyBorder="1" applyAlignment="1">
      <alignment horizontal="center" vertical="center" wrapText="1"/>
    </xf>
    <xf numFmtId="0" fontId="24" fillId="0" borderId="63" xfId="2" applyBorder="1" applyAlignment="1">
      <alignment vertical="center"/>
    </xf>
    <xf numFmtId="0" fontId="35" fillId="0" borderId="0" xfId="2" applyFont="1" applyAlignment="1">
      <alignment vertical="center"/>
    </xf>
    <xf numFmtId="0" fontId="35" fillId="0" borderId="55" xfId="2" applyFont="1" applyBorder="1" applyAlignment="1">
      <alignment vertical="center"/>
    </xf>
    <xf numFmtId="0" fontId="40" fillId="0" borderId="0" xfId="2" applyFont="1" applyAlignment="1">
      <alignment horizontal="left" vertical="center"/>
    </xf>
    <xf numFmtId="0" fontId="40" fillId="0" borderId="0" xfId="2" applyFont="1" applyAlignment="1">
      <alignment vertical="center"/>
    </xf>
    <xf numFmtId="4" fontId="40" fillId="0" borderId="0" xfId="2" applyNumberFormat="1" applyFont="1" applyAlignment="1">
      <alignment vertical="center"/>
    </xf>
    <xf numFmtId="0" fontId="35" fillId="0" borderId="0" xfId="2" applyFont="1" applyAlignment="1">
      <alignment horizontal="center" vertical="center"/>
    </xf>
    <xf numFmtId="4" fontId="36" fillId="0" borderId="66" xfId="2" applyNumberFormat="1" applyFont="1" applyBorder="1" applyAlignment="1">
      <alignment vertical="center"/>
    </xf>
    <xf numFmtId="4" fontId="36" fillId="0" borderId="0" xfId="2" applyNumberFormat="1" applyFont="1" applyAlignment="1">
      <alignment vertical="center"/>
    </xf>
    <xf numFmtId="166" fontId="36" fillId="0" borderId="0" xfId="2" applyNumberFormat="1" applyFont="1" applyAlignment="1">
      <alignment vertical="center"/>
    </xf>
    <xf numFmtId="4" fontId="36" fillId="0" borderId="67" xfId="2" applyNumberFormat="1" applyFont="1" applyBorder="1" applyAlignment="1">
      <alignment vertical="center"/>
    </xf>
    <xf numFmtId="0" fontId="35" fillId="0" borderId="0" xfId="2" applyFont="1" applyAlignment="1">
      <alignment horizontal="left" vertical="center"/>
    </xf>
    <xf numFmtId="0" fontId="41" fillId="0" borderId="0" xfId="2" applyFont="1" applyAlignment="1">
      <alignment horizontal="left" vertical="center"/>
    </xf>
    <xf numFmtId="0" fontId="42" fillId="0" borderId="0" xfId="2" applyFont="1" applyAlignment="1">
      <alignment vertical="center"/>
    </xf>
    <xf numFmtId="0" fontId="42" fillId="0" borderId="55" xfId="2" applyFont="1" applyBorder="1" applyAlignment="1">
      <alignment vertical="center"/>
    </xf>
    <xf numFmtId="0" fontId="43" fillId="0" borderId="0" xfId="2" applyFont="1" applyAlignment="1">
      <alignment vertical="center"/>
    </xf>
    <xf numFmtId="0" fontId="44" fillId="0" borderId="0" xfId="2" applyFont="1" applyAlignment="1">
      <alignment vertical="center"/>
    </xf>
    <xf numFmtId="0" fontId="32" fillId="0" borderId="0" xfId="2" applyFont="1" applyAlignment="1">
      <alignment horizontal="center" vertical="center"/>
    </xf>
    <xf numFmtId="4" fontId="45" fillId="0" borderId="66" xfId="2" applyNumberFormat="1" applyFont="1" applyBorder="1" applyAlignment="1">
      <alignment vertical="center"/>
    </xf>
    <xf numFmtId="4" fontId="45" fillId="0" borderId="0" xfId="2" applyNumberFormat="1" applyFont="1" applyAlignment="1">
      <alignment vertical="center"/>
    </xf>
    <xf numFmtId="166" fontId="45" fillId="0" borderId="0" xfId="2" applyNumberFormat="1" applyFont="1" applyAlignment="1">
      <alignment vertical="center"/>
    </xf>
    <xf numFmtId="4" fontId="45" fillId="0" borderId="67" xfId="2" applyNumberFormat="1" applyFont="1" applyBorder="1" applyAlignment="1">
      <alignment vertical="center"/>
    </xf>
    <xf numFmtId="0" fontId="42" fillId="0" borderId="0" xfId="2" applyFont="1" applyAlignment="1">
      <alignment horizontal="left" vertical="center"/>
    </xf>
    <xf numFmtId="0" fontId="47" fillId="0" borderId="0" xfId="3" applyFont="1" applyAlignment="1">
      <alignment horizontal="center" vertical="center"/>
    </xf>
    <xf numFmtId="0" fontId="48" fillId="0" borderId="0" xfId="2" applyFont="1" applyAlignment="1">
      <alignment vertical="center"/>
    </xf>
    <xf numFmtId="0" fontId="30" fillId="0" borderId="0" xfId="2" applyFont="1" applyAlignment="1">
      <alignment horizontal="center" vertical="center"/>
    </xf>
    <xf numFmtId="4" fontId="29" fillId="0" borderId="66" xfId="2" applyNumberFormat="1" applyFont="1" applyBorder="1" applyAlignment="1">
      <alignment vertical="center"/>
    </xf>
    <xf numFmtId="4" fontId="29" fillId="0" borderId="0" xfId="2" applyNumberFormat="1" applyFont="1" applyAlignment="1">
      <alignment vertical="center"/>
    </xf>
    <xf numFmtId="166" fontId="29" fillId="0" borderId="0" xfId="2" applyNumberFormat="1" applyFont="1" applyAlignment="1">
      <alignment vertical="center"/>
    </xf>
    <xf numFmtId="4" fontId="29" fillId="0" borderId="67" xfId="2" applyNumberFormat="1" applyFont="1" applyBorder="1" applyAlignment="1">
      <alignment vertical="center"/>
    </xf>
    <xf numFmtId="4" fontId="45" fillId="0" borderId="71" xfId="2" applyNumberFormat="1" applyFont="1" applyBorder="1" applyAlignment="1">
      <alignment vertical="center"/>
    </xf>
    <xf numFmtId="4" fontId="45" fillId="0" borderId="72" xfId="2" applyNumberFormat="1" applyFont="1" applyBorder="1" applyAlignment="1">
      <alignment vertical="center"/>
    </xf>
    <xf numFmtId="166" fontId="45" fillId="0" borderId="72" xfId="2" applyNumberFormat="1" applyFont="1" applyBorder="1" applyAlignment="1">
      <alignment vertical="center"/>
    </xf>
    <xf numFmtId="4" fontId="45" fillId="0" borderId="73" xfId="2" applyNumberFormat="1" applyFont="1" applyBorder="1" applyAlignment="1">
      <alignment vertical="center"/>
    </xf>
    <xf numFmtId="0" fontId="50" fillId="0" borderId="0" xfId="2" applyFont="1" applyAlignment="1">
      <alignment horizontal="left" vertical="center"/>
    </xf>
    <xf numFmtId="0" fontId="24" fillId="0" borderId="0" xfId="2" applyAlignment="1">
      <alignment vertical="center" wrapText="1"/>
    </xf>
    <xf numFmtId="0" fontId="24" fillId="0" borderId="55" xfId="2" applyBorder="1" applyAlignment="1">
      <alignment vertical="center" wrapText="1"/>
    </xf>
    <xf numFmtId="0" fontId="33" fillId="0" borderId="0" xfId="2" applyFont="1" applyAlignment="1">
      <alignment horizontal="left" vertical="center"/>
    </xf>
    <xf numFmtId="167" fontId="29" fillId="0" borderId="0" xfId="2" applyNumberFormat="1" applyFont="1" applyAlignment="1">
      <alignment horizontal="right" vertical="center"/>
    </xf>
    <xf numFmtId="0" fontId="24" fillId="9" borderId="0" xfId="2" applyFill="1" applyAlignment="1">
      <alignment vertical="center"/>
    </xf>
    <xf numFmtId="0" fontId="35" fillId="9" borderId="58" xfId="2" applyFont="1" applyFill="1" applyBorder="1" applyAlignment="1">
      <alignment horizontal="left" vertical="center"/>
    </xf>
    <xf numFmtId="0" fontId="35" fillId="9" borderId="59" xfId="2" applyFont="1" applyFill="1" applyBorder="1" applyAlignment="1">
      <alignment horizontal="right" vertical="center"/>
    </xf>
    <xf numFmtId="0" fontId="35" fillId="9" borderId="59" xfId="2" applyFont="1" applyFill="1" applyBorder="1" applyAlignment="1">
      <alignment horizontal="center" vertical="center"/>
    </xf>
    <xf numFmtId="4" fontId="35" fillId="9" borderId="59" xfId="2" applyNumberFormat="1" applyFont="1" applyFill="1" applyBorder="1" applyAlignment="1">
      <alignment vertical="center"/>
    </xf>
    <xf numFmtId="0" fontId="24" fillId="9" borderId="60" xfId="2" applyFill="1" applyBorder="1" applyAlignment="1">
      <alignment vertical="center"/>
    </xf>
    <xf numFmtId="0" fontId="38" fillId="9" borderId="0" xfId="2" applyFont="1" applyFill="1" applyAlignment="1">
      <alignment horizontal="left" vertical="center"/>
    </xf>
    <xf numFmtId="0" fontId="38" fillId="9" borderId="0" xfId="2" applyFont="1" applyFill="1" applyAlignment="1">
      <alignment horizontal="right" vertical="center"/>
    </xf>
    <xf numFmtId="0" fontId="51" fillId="0" borderId="0" xfId="2" applyFont="1" applyAlignment="1">
      <alignment horizontal="left" vertical="center"/>
    </xf>
    <xf numFmtId="0" fontId="52" fillId="0" borderId="0" xfId="2" applyFont="1" applyAlignment="1">
      <alignment vertical="center"/>
    </xf>
    <xf numFmtId="0" fontId="52" fillId="0" borderId="55" xfId="2" applyFont="1" applyBorder="1" applyAlignment="1">
      <alignment vertical="center"/>
    </xf>
    <xf numFmtId="0" fontId="52" fillId="0" borderId="72" xfId="2" applyFont="1" applyBorder="1" applyAlignment="1">
      <alignment horizontal="left" vertical="center"/>
    </xf>
    <xf numFmtId="0" fontId="52" fillId="0" borderId="72" xfId="2" applyFont="1" applyBorder="1" applyAlignment="1">
      <alignment vertical="center"/>
    </xf>
    <xf numFmtId="4" fontId="52" fillId="0" borderId="72" xfId="2" applyNumberFormat="1" applyFont="1" applyBorder="1" applyAlignment="1">
      <alignment vertical="center"/>
    </xf>
    <xf numFmtId="0" fontId="48" fillId="0" borderId="55" xfId="2" applyFont="1" applyBorder="1" applyAlignment="1">
      <alignment vertical="center"/>
    </xf>
    <xf numFmtId="0" fontId="48" fillId="0" borderId="72" xfId="2" applyFont="1" applyBorder="1" applyAlignment="1">
      <alignment horizontal="left" vertical="center"/>
    </xf>
    <xf numFmtId="0" fontId="48" fillId="0" borderId="72" xfId="2" applyFont="1" applyBorder="1" applyAlignment="1">
      <alignment vertical="center"/>
    </xf>
    <xf numFmtId="4" fontId="48" fillId="0" borderId="72" xfId="2" applyNumberFormat="1" applyFont="1" applyBorder="1" applyAlignment="1">
      <alignment vertical="center"/>
    </xf>
    <xf numFmtId="0" fontId="24" fillId="0" borderId="0" xfId="2" applyAlignment="1">
      <alignment horizontal="center" vertical="center" wrapText="1"/>
    </xf>
    <xf numFmtId="0" fontId="24" fillId="0" borderId="55" xfId="2" applyBorder="1" applyAlignment="1">
      <alignment horizontal="center" vertical="center" wrapText="1"/>
    </xf>
    <xf numFmtId="0" fontId="38" fillId="9" borderId="68" xfId="2" applyFont="1" applyFill="1" applyBorder="1" applyAlignment="1">
      <alignment horizontal="center" vertical="center" wrapText="1"/>
    </xf>
    <xf numFmtId="0" fontId="38" fillId="9" borderId="69" xfId="2" applyFont="1" applyFill="1" applyBorder="1" applyAlignment="1">
      <alignment horizontal="center" vertical="center" wrapText="1"/>
    </xf>
    <xf numFmtId="0" fontId="38" fillId="9" borderId="70" xfId="2" applyFont="1" applyFill="1" applyBorder="1" applyAlignment="1">
      <alignment horizontal="center" vertical="center" wrapText="1"/>
    </xf>
    <xf numFmtId="4" fontId="40" fillId="0" borderId="0" xfId="2" applyNumberFormat="1" applyFont="1"/>
    <xf numFmtId="166" fontId="53" fillId="0" borderId="64" xfId="2" applyNumberFormat="1" applyFont="1" applyBorder="1"/>
    <xf numFmtId="166" fontId="53" fillId="0" borderId="65" xfId="2" applyNumberFormat="1" applyFont="1" applyBorder="1"/>
    <xf numFmtId="4" fontId="54" fillId="0" borderId="0" xfId="2" applyNumberFormat="1" applyFont="1" applyAlignment="1">
      <alignment vertical="center"/>
    </xf>
    <xf numFmtId="0" fontId="55" fillId="0" borderId="0" xfId="2" applyFont="1"/>
    <xf numFmtId="0" fontId="55" fillId="0" borderId="55" xfId="2" applyFont="1" applyBorder="1"/>
    <xf numFmtId="0" fontId="55" fillId="0" borderId="0" xfId="2" applyFont="1" applyAlignment="1">
      <alignment horizontal="left"/>
    </xf>
    <xf numFmtId="0" fontId="52" fillId="0" borderId="0" xfId="2" applyFont="1" applyAlignment="1">
      <alignment horizontal="left"/>
    </xf>
    <xf numFmtId="0" fontId="55" fillId="0" borderId="0" xfId="2" applyFont="1" applyProtection="1">
      <protection locked="0"/>
    </xf>
    <xf numFmtId="4" fontId="52" fillId="0" borderId="0" xfId="2" applyNumberFormat="1" applyFont="1"/>
    <xf numFmtId="0" fontId="55" fillId="0" borderId="66" xfId="2" applyFont="1" applyBorder="1"/>
    <xf numFmtId="166" fontId="55" fillId="0" borderId="0" xfId="2" applyNumberFormat="1" applyFont="1"/>
    <xf numFmtId="166" fontId="55" fillId="0" borderId="67" xfId="2" applyNumberFormat="1" applyFont="1" applyBorder="1"/>
    <xf numFmtId="0" fontId="55" fillId="0" borderId="0" xfId="2" applyFont="1" applyAlignment="1">
      <alignment horizontal="center"/>
    </xf>
    <xf numFmtId="4" fontId="55" fillId="0" borderId="0" xfId="2" applyNumberFormat="1" applyFont="1" applyAlignment="1">
      <alignment vertical="center"/>
    </xf>
    <xf numFmtId="0" fontId="48" fillId="0" borderId="0" xfId="2" applyFont="1" applyAlignment="1">
      <alignment horizontal="left"/>
    </xf>
    <xf numFmtId="4" fontId="48" fillId="0" borderId="0" xfId="2" applyNumberFormat="1" applyFont="1"/>
    <xf numFmtId="0" fontId="24" fillId="0" borderId="55" xfId="2" applyBorder="1" applyAlignment="1" applyProtection="1">
      <alignment vertical="center"/>
      <protection locked="0"/>
    </xf>
    <xf numFmtId="0" fontId="38" fillId="0" borderId="74" xfId="2" applyFont="1" applyBorder="1" applyAlignment="1" applyProtection="1">
      <alignment horizontal="center" vertical="center"/>
      <protection locked="0"/>
    </xf>
    <xf numFmtId="49" fontId="38" fillId="0" borderId="74" xfId="2" applyNumberFormat="1" applyFont="1" applyBorder="1" applyAlignment="1" applyProtection="1">
      <alignment horizontal="left" vertical="center" wrapText="1"/>
      <protection locked="0"/>
    </xf>
    <xf numFmtId="0" fontId="38" fillId="0" borderId="74" xfId="2" applyFont="1" applyBorder="1" applyAlignment="1" applyProtection="1">
      <alignment horizontal="left" vertical="center" wrapText="1"/>
      <protection locked="0"/>
    </xf>
    <xf numFmtId="0" fontId="38" fillId="0" borderId="74" xfId="2" applyFont="1" applyBorder="1" applyAlignment="1" applyProtection="1">
      <alignment horizontal="center" vertical="center" wrapText="1"/>
      <protection locked="0"/>
    </xf>
    <xf numFmtId="169" fontId="38" fillId="0" borderId="74" xfId="2" applyNumberFormat="1" applyFont="1" applyBorder="1" applyAlignment="1" applyProtection="1">
      <alignment vertical="center"/>
      <protection locked="0"/>
    </xf>
    <xf numFmtId="4" fontId="38" fillId="3" borderId="74" xfId="2" applyNumberFormat="1" applyFont="1" applyFill="1" applyBorder="1" applyAlignment="1" applyProtection="1">
      <alignment vertical="center"/>
      <protection locked="0"/>
    </xf>
    <xf numFmtId="4" fontId="38" fillId="0" borderId="74" xfId="2" applyNumberFormat="1" applyFont="1" applyBorder="1" applyAlignment="1" applyProtection="1">
      <alignment vertical="center"/>
      <protection locked="0"/>
    </xf>
    <xf numFmtId="0" fontId="39" fillId="3" borderId="66" xfId="2" applyFont="1" applyFill="1" applyBorder="1" applyAlignment="1" applyProtection="1">
      <alignment horizontal="left" vertical="center"/>
      <protection locked="0"/>
    </xf>
    <xf numFmtId="0" fontId="39" fillId="0" borderId="0" xfId="2" applyFont="1" applyAlignment="1">
      <alignment horizontal="center" vertical="center"/>
    </xf>
    <xf numFmtId="166" fontId="39" fillId="0" borderId="0" xfId="2" applyNumberFormat="1" applyFont="1" applyAlignment="1">
      <alignment vertical="center"/>
    </xf>
    <xf numFmtId="166" fontId="39" fillId="0" borderId="67" xfId="2" applyNumberFormat="1" applyFont="1" applyBorder="1" applyAlignment="1">
      <alignment vertical="center"/>
    </xf>
    <xf numFmtId="0" fontId="38" fillId="0" borderId="0" xfId="2" applyFont="1" applyAlignment="1">
      <alignment horizontal="left" vertical="center"/>
    </xf>
    <xf numFmtId="4" fontId="24" fillId="0" borderId="0" xfId="2" applyNumberFormat="1" applyAlignment="1">
      <alignment vertical="center"/>
    </xf>
    <xf numFmtId="0" fontId="56" fillId="0" borderId="0" xfId="2" applyFont="1" applyAlignment="1">
      <alignment horizontal="left" vertical="center"/>
    </xf>
    <xf numFmtId="0" fontId="57" fillId="0" borderId="0" xfId="3" applyFont="1" applyAlignment="1">
      <alignment vertical="center" wrapText="1"/>
    </xf>
    <xf numFmtId="0" fontId="24" fillId="0" borderId="0" xfId="2" applyAlignment="1" applyProtection="1">
      <alignment vertical="center"/>
      <protection locked="0"/>
    </xf>
    <xf numFmtId="0" fontId="24" fillId="0" borderId="66" xfId="2" applyBorder="1" applyAlignment="1">
      <alignment vertical="center"/>
    </xf>
    <xf numFmtId="0" fontId="58" fillId="0" borderId="0" xfId="2" applyFont="1" applyAlignment="1">
      <alignment vertical="center"/>
    </xf>
    <xf numFmtId="0" fontId="58" fillId="0" borderId="55" xfId="2" applyFont="1" applyBorder="1" applyAlignment="1">
      <alignment vertical="center"/>
    </xf>
    <xf numFmtId="0" fontId="59" fillId="0" borderId="0" xfId="2" applyFont="1" applyAlignment="1">
      <alignment horizontal="left" vertical="center"/>
    </xf>
    <xf numFmtId="0" fontId="58" fillId="0" borderId="0" xfId="2" applyFont="1" applyAlignment="1">
      <alignment horizontal="left" vertical="center"/>
    </xf>
    <xf numFmtId="0" fontId="58" fillId="0" borderId="0" xfId="2" applyFont="1" applyAlignment="1">
      <alignment horizontal="left" vertical="center" wrapText="1"/>
    </xf>
    <xf numFmtId="169" fontId="58" fillId="0" borderId="0" xfId="2" applyNumberFormat="1" applyFont="1" applyAlignment="1">
      <alignment vertical="center"/>
    </xf>
    <xf numFmtId="0" fontId="58" fillId="0" borderId="0" xfId="2" applyFont="1" applyAlignment="1" applyProtection="1">
      <alignment vertical="center"/>
      <protection locked="0"/>
    </xf>
    <xf numFmtId="0" fontId="58" fillId="0" borderId="66" xfId="2" applyFont="1" applyBorder="1" applyAlignment="1">
      <alignment vertical="center"/>
    </xf>
    <xf numFmtId="0" fontId="58" fillId="0" borderId="67" xfId="2" applyFont="1" applyBorder="1" applyAlignment="1">
      <alignment vertical="center"/>
    </xf>
    <xf numFmtId="0" fontId="60" fillId="0" borderId="0" xfId="2" applyFont="1" applyAlignment="1">
      <alignment vertical="center"/>
    </xf>
    <xf numFmtId="0" fontId="60" fillId="0" borderId="55" xfId="2" applyFont="1" applyBorder="1" applyAlignment="1">
      <alignment vertical="center"/>
    </xf>
    <xf numFmtId="0" fontId="60" fillId="0" borderId="0" xfId="2" applyFont="1" applyAlignment="1">
      <alignment horizontal="left" vertical="center"/>
    </xf>
    <xf numFmtId="0" fontId="60" fillId="0" borderId="0" xfId="2" applyFont="1" applyAlignment="1">
      <alignment horizontal="left" vertical="center" wrapText="1"/>
    </xf>
    <xf numFmtId="169" fontId="60" fillId="0" borderId="0" xfId="2" applyNumberFormat="1" applyFont="1" applyAlignment="1">
      <alignment vertical="center"/>
    </xf>
    <xf numFmtId="0" fontId="60" fillId="0" borderId="0" xfId="2" applyFont="1" applyAlignment="1" applyProtection="1">
      <alignment vertical="center"/>
      <protection locked="0"/>
    </xf>
    <xf numFmtId="0" fontId="60" fillId="0" borderId="66" xfId="2" applyFont="1" applyBorder="1" applyAlignment="1">
      <alignment vertical="center"/>
    </xf>
    <xf numFmtId="0" fontId="60" fillId="0" borderId="67" xfId="2" applyFont="1" applyBorder="1" applyAlignment="1">
      <alignment vertical="center"/>
    </xf>
    <xf numFmtId="0" fontId="61" fillId="0" borderId="0" xfId="2" applyFont="1" applyAlignment="1">
      <alignment vertical="center"/>
    </xf>
    <xf numFmtId="0" fontId="61" fillId="0" borderId="55" xfId="2" applyFont="1" applyBorder="1" applyAlignment="1">
      <alignment vertical="center"/>
    </xf>
    <xf numFmtId="0" fontId="61" fillId="0" borderId="0" xfId="2" applyFont="1" applyAlignment="1">
      <alignment horizontal="left" vertical="center"/>
    </xf>
    <xf numFmtId="0" fontId="61" fillId="0" borderId="0" xfId="2" applyFont="1" applyAlignment="1">
      <alignment horizontal="left" vertical="center" wrapText="1"/>
    </xf>
    <xf numFmtId="169" fontId="61" fillId="0" borderId="0" xfId="2" applyNumberFormat="1" applyFont="1" applyAlignment="1">
      <alignment vertical="center"/>
    </xf>
    <xf numFmtId="0" fontId="61" fillId="0" borderId="0" xfId="2" applyFont="1" applyAlignment="1" applyProtection="1">
      <alignment vertical="center"/>
      <protection locked="0"/>
    </xf>
    <xf numFmtId="0" fontId="61" fillId="0" borderId="66" xfId="2" applyFont="1" applyBorder="1" applyAlignment="1">
      <alignment vertical="center"/>
    </xf>
    <xf numFmtId="0" fontId="61" fillId="0" borderId="67" xfId="2" applyFont="1" applyBorder="1" applyAlignment="1">
      <alignment vertical="center"/>
    </xf>
    <xf numFmtId="0" fontId="62" fillId="0" borderId="74" xfId="2" applyFont="1" applyBorder="1" applyAlignment="1" applyProtection="1">
      <alignment horizontal="center" vertical="center"/>
      <protection locked="0"/>
    </xf>
    <xf numFmtId="49" fontId="62" fillId="0" borderId="74" xfId="2" applyNumberFormat="1" applyFont="1" applyBorder="1" applyAlignment="1" applyProtection="1">
      <alignment horizontal="left" vertical="center" wrapText="1"/>
      <protection locked="0"/>
    </xf>
    <xf numFmtId="0" fontId="62" fillId="0" borderId="74" xfId="2" applyFont="1" applyBorder="1" applyAlignment="1" applyProtection="1">
      <alignment horizontal="left" vertical="center" wrapText="1"/>
      <protection locked="0"/>
    </xf>
    <xf numFmtId="0" fontId="62" fillId="0" borderId="74" xfId="2" applyFont="1" applyBorder="1" applyAlignment="1" applyProtection="1">
      <alignment horizontal="center" vertical="center" wrapText="1"/>
      <protection locked="0"/>
    </xf>
    <xf numFmtId="169" fontId="62" fillId="0" borderId="74" xfId="2" applyNumberFormat="1" applyFont="1" applyBorder="1" applyAlignment="1" applyProtection="1">
      <alignment vertical="center"/>
      <protection locked="0"/>
    </xf>
    <xf numFmtId="4" fontId="62" fillId="3" borderId="74" xfId="2" applyNumberFormat="1" applyFont="1" applyFill="1" applyBorder="1" applyAlignment="1" applyProtection="1">
      <alignment vertical="center"/>
      <protection locked="0"/>
    </xf>
    <xf numFmtId="4" fontId="62" fillId="0" borderId="74" xfId="2" applyNumberFormat="1" applyFont="1" applyBorder="1" applyAlignment="1" applyProtection="1">
      <alignment vertical="center"/>
      <protection locked="0"/>
    </xf>
    <xf numFmtId="0" fontId="63" fillId="0" borderId="55" xfId="2" applyFont="1" applyBorder="1" applyAlignment="1">
      <alignment vertical="center"/>
    </xf>
    <xf numFmtId="0" fontId="62" fillId="3" borderId="66" xfId="2" applyFont="1" applyFill="1" applyBorder="1" applyAlignment="1" applyProtection="1">
      <alignment horizontal="left" vertical="center"/>
      <protection locked="0"/>
    </xf>
    <xf numFmtId="0" fontId="62" fillId="0" borderId="0" xfId="2" applyFont="1" applyAlignment="1">
      <alignment horizontal="center" vertical="center"/>
    </xf>
    <xf numFmtId="0" fontId="24" fillId="0" borderId="71" xfId="2" applyBorder="1" applyAlignment="1">
      <alignment vertical="center"/>
    </xf>
    <xf numFmtId="0" fontId="24" fillId="0" borderId="72" xfId="2" applyBorder="1" applyAlignment="1">
      <alignment vertical="center"/>
    </xf>
    <xf numFmtId="0" fontId="24" fillId="0" borderId="73" xfId="2" applyBorder="1" applyAlignment="1">
      <alignment vertical="center"/>
    </xf>
    <xf numFmtId="0" fontId="39" fillId="3" borderId="71" xfId="2" applyFont="1" applyFill="1" applyBorder="1" applyAlignment="1" applyProtection="1">
      <alignment horizontal="left" vertical="center"/>
      <protection locked="0"/>
    </xf>
    <xf numFmtId="0" fontId="39" fillId="0" borderId="72" xfId="2" applyFont="1" applyBorder="1" applyAlignment="1">
      <alignment horizontal="center" vertical="center"/>
    </xf>
    <xf numFmtId="166" fontId="39" fillId="0" borderId="72" xfId="2" applyNumberFormat="1" applyFont="1" applyBorder="1" applyAlignment="1">
      <alignment vertical="center"/>
    </xf>
    <xf numFmtId="166" fontId="39" fillId="0" borderId="73" xfId="2" applyNumberFormat="1" applyFont="1" applyBorder="1" applyAlignment="1">
      <alignment vertical="center"/>
    </xf>
    <xf numFmtId="0" fontId="66" fillId="0" borderId="0" xfId="2" applyFont="1" applyAlignment="1">
      <alignment horizontal="left" vertical="center"/>
    </xf>
    <xf numFmtId="4" fontId="30" fillId="0" borderId="0" xfId="2" applyNumberFormat="1" applyFont="1" applyAlignment="1">
      <alignment vertical="center"/>
    </xf>
    <xf numFmtId="0" fontId="67" fillId="0" borderId="56" xfId="2" applyFont="1" applyBorder="1" applyAlignment="1">
      <alignment horizontal="left" vertical="center"/>
    </xf>
    <xf numFmtId="0" fontId="24" fillId="0" borderId="56" xfId="2" applyBorder="1" applyAlignment="1">
      <alignment vertical="center"/>
    </xf>
    <xf numFmtId="0" fontId="29" fillId="0" borderId="57" xfId="2" applyFont="1" applyBorder="1" applyAlignment="1">
      <alignment horizontal="left" vertical="center"/>
    </xf>
    <xf numFmtId="0" fontId="38" fillId="9" borderId="0" xfId="2" applyFont="1" applyFill="1" applyAlignment="1">
      <alignment horizontal="center" vertical="center"/>
    </xf>
    <xf numFmtId="0" fontId="24" fillId="0" borderId="75" xfId="2" applyBorder="1" applyAlignment="1">
      <alignment vertical="center"/>
    </xf>
    <xf numFmtId="4" fontId="48" fillId="3" borderId="0" xfId="2" applyNumberFormat="1" applyFont="1" applyFill="1" applyAlignment="1" applyProtection="1">
      <alignment vertical="center"/>
      <protection locked="0"/>
    </xf>
    <xf numFmtId="167" fontId="29" fillId="3" borderId="66" xfId="2" applyNumberFormat="1" applyFont="1" applyFill="1" applyBorder="1" applyAlignment="1" applyProtection="1">
      <alignment horizontal="center" vertical="center"/>
      <protection locked="0"/>
    </xf>
    <xf numFmtId="0" fontId="29" fillId="3" borderId="0" xfId="2" applyFont="1" applyFill="1" applyAlignment="1" applyProtection="1">
      <alignment horizontal="center" vertical="center"/>
      <protection locked="0"/>
    </xf>
    <xf numFmtId="167" fontId="29" fillId="3" borderId="71" xfId="2" applyNumberFormat="1" applyFont="1" applyFill="1" applyBorder="1" applyAlignment="1" applyProtection="1">
      <alignment horizontal="center" vertical="center"/>
      <protection locked="0"/>
    </xf>
    <xf numFmtId="0" fontId="29" fillId="3" borderId="72" xfId="2" applyFont="1" applyFill="1" applyBorder="1" applyAlignment="1" applyProtection="1">
      <alignment horizontal="center" vertical="center"/>
      <protection locked="0"/>
    </xf>
    <xf numFmtId="0" fontId="40" fillId="9" borderId="0" xfId="2" applyFont="1" applyFill="1" applyAlignment="1">
      <alignment horizontal="left" vertical="center"/>
    </xf>
    <xf numFmtId="4" fontId="40" fillId="9" borderId="0" xfId="2" applyNumberFormat="1" applyFont="1" applyFill="1" applyAlignment="1">
      <alignment vertical="center"/>
    </xf>
    <xf numFmtId="0" fontId="29" fillId="0" borderId="57" xfId="2" applyFont="1" applyBorder="1" applyAlignment="1">
      <alignment horizontal="center" vertical="center"/>
    </xf>
    <xf numFmtId="0" fontId="29" fillId="0" borderId="57" xfId="2" applyFont="1" applyBorder="1" applyAlignment="1">
      <alignment horizontal="right" vertical="center"/>
    </xf>
    <xf numFmtId="4" fontId="51" fillId="0" borderId="0" xfId="2" applyNumberFormat="1" applyFont="1" applyAlignment="1">
      <alignment vertical="center"/>
    </xf>
    <xf numFmtId="0" fontId="48" fillId="0" borderId="0" xfId="2" applyFont="1" applyAlignment="1" applyProtection="1">
      <alignment horizontal="left" vertical="center"/>
      <protection locked="0"/>
    </xf>
    <xf numFmtId="0" fontId="29" fillId="0" borderId="0" xfId="2" applyFont="1" applyAlignment="1" applyProtection="1">
      <alignment horizontal="center" vertical="center"/>
      <protection locked="0"/>
    </xf>
    <xf numFmtId="0" fontId="24" fillId="0" borderId="0" xfId="2" applyAlignment="1" applyProtection="1">
      <alignment horizontal="left" vertical="center"/>
      <protection locked="0"/>
    </xf>
    <xf numFmtId="4" fontId="24" fillId="0" borderId="0" xfId="2" applyNumberFormat="1" applyAlignment="1" applyProtection="1">
      <alignment vertical="center"/>
      <protection locked="0"/>
    </xf>
    <xf numFmtId="0" fontId="38" fillId="9" borderId="0" xfId="2" applyFont="1" applyFill="1" applyAlignment="1">
      <alignment horizontal="center" vertical="center" wrapText="1"/>
    </xf>
    <xf numFmtId="0" fontId="55" fillId="0" borderId="67" xfId="2" applyFont="1" applyBorder="1"/>
    <xf numFmtId="0" fontId="24" fillId="0" borderId="74" xfId="2" applyBorder="1" applyAlignment="1" applyProtection="1">
      <alignment vertical="center"/>
      <protection locked="0"/>
    </xf>
    <xf numFmtId="0" fontId="39" fillId="0" borderId="67" xfId="2" applyFont="1" applyBorder="1" applyAlignment="1">
      <alignment horizontal="left" vertical="center"/>
    </xf>
    <xf numFmtId="0" fontId="63" fillId="0" borderId="74" xfId="2" applyFont="1" applyBorder="1" applyAlignment="1" applyProtection="1">
      <alignment vertical="center"/>
      <protection locked="0"/>
    </xf>
    <xf numFmtId="0" fontId="39" fillId="0" borderId="73" xfId="2" applyFont="1" applyBorder="1" applyAlignment="1">
      <alignment horizontal="left" vertical="center"/>
    </xf>
    <xf numFmtId="0" fontId="62" fillId="3" borderId="71" xfId="2" applyFont="1" applyFill="1" applyBorder="1" applyAlignment="1" applyProtection="1">
      <alignment horizontal="left" vertical="center"/>
      <protection locked="0"/>
    </xf>
    <xf numFmtId="0" fontId="62" fillId="0" borderId="72" xfId="2" applyFont="1" applyBorder="1" applyAlignment="1">
      <alignment horizontal="center" vertical="center"/>
    </xf>
    <xf numFmtId="0" fontId="1" fillId="0" borderId="0" xfId="1" applyAlignment="1">
      <alignment horizontal="left" wrapText="1"/>
    </xf>
    <xf numFmtId="0" fontId="1" fillId="0" borderId="19" xfId="1" applyBorder="1" applyAlignment="1">
      <alignment horizontal="left" vertical="center"/>
    </xf>
    <xf numFmtId="0" fontId="1" fillId="0" borderId="21" xfId="1" applyBorder="1" applyAlignment="1">
      <alignment horizontal="left" vertical="center"/>
    </xf>
    <xf numFmtId="0" fontId="9" fillId="0" borderId="0" xfId="1" applyFont="1" applyAlignment="1">
      <alignment horizontal="left" vertical="top" wrapText="1"/>
    </xf>
    <xf numFmtId="0" fontId="4" fillId="2" borderId="19" xfId="1" applyFont="1" applyFill="1" applyBorder="1"/>
    <xf numFmtId="0" fontId="4" fillId="2" borderId="20" xfId="1" applyFont="1" applyFill="1" applyBorder="1"/>
    <xf numFmtId="0" fontId="4" fillId="2" borderId="46" xfId="1" applyFont="1" applyFill="1" applyBorder="1"/>
    <xf numFmtId="0" fontId="1" fillId="0" borderId="36" xfId="1" applyBorder="1" applyAlignment="1">
      <alignment horizontal="left" vertical="center"/>
    </xf>
    <xf numFmtId="0" fontId="1" fillId="0" borderId="37" xfId="1" applyBorder="1" applyAlignment="1">
      <alignment horizontal="left" vertical="center"/>
    </xf>
    <xf numFmtId="0" fontId="5" fillId="0" borderId="14" xfId="1" applyFont="1" applyBorder="1" applyAlignment="1">
      <alignment horizontal="left"/>
    </xf>
    <xf numFmtId="0" fontId="5" fillId="0" borderId="15" xfId="1" applyFont="1" applyBorder="1" applyAlignment="1">
      <alignment horizontal="left"/>
    </xf>
    <xf numFmtId="0" fontId="7" fillId="0" borderId="19" xfId="1" applyFont="1" applyBorder="1" applyAlignment="1">
      <alignment horizontal="left"/>
    </xf>
    <xf numFmtId="0" fontId="7" fillId="0" borderId="20" xfId="1" applyFont="1" applyBorder="1" applyAlignment="1">
      <alignment horizontal="left"/>
    </xf>
    <xf numFmtId="0" fontId="7" fillId="0" borderId="21" xfId="1" applyFont="1" applyBorder="1" applyAlignment="1">
      <alignment horizontal="left"/>
    </xf>
    <xf numFmtId="0" fontId="7" fillId="0" borderId="25" xfId="1" applyFont="1" applyBorder="1" applyAlignment="1">
      <alignment horizontal="left" vertical="center"/>
    </xf>
    <xf numFmtId="0" fontId="1" fillId="0" borderId="26" xfId="1" applyBorder="1" applyAlignment="1">
      <alignment horizontal="left" vertical="center"/>
    </xf>
    <xf numFmtId="0" fontId="1" fillId="0" borderId="27" xfId="1" applyBorder="1" applyAlignment="1">
      <alignment horizontal="left" vertical="center"/>
    </xf>
    <xf numFmtId="0" fontId="1" fillId="0" borderId="30" xfId="1" applyBorder="1" applyAlignment="1">
      <alignment horizontal="left" vertical="center"/>
    </xf>
    <xf numFmtId="0" fontId="1" fillId="0" borderId="31" xfId="1" applyBorder="1" applyAlignment="1">
      <alignment horizontal="left" vertical="center"/>
    </xf>
    <xf numFmtId="0" fontId="1" fillId="0" borderId="17" xfId="1" applyBorder="1" applyAlignment="1">
      <alignment horizontal="left" vertical="center"/>
    </xf>
    <xf numFmtId="0" fontId="1" fillId="0" borderId="18" xfId="1" applyBorder="1" applyAlignment="1">
      <alignment horizontal="left" vertical="center"/>
    </xf>
    <xf numFmtId="49" fontId="6" fillId="5" borderId="20" xfId="1" applyNumberFormat="1" applyFont="1" applyFill="1" applyBorder="1" applyAlignment="1" applyProtection="1">
      <alignment horizontal="left" vertical="center"/>
      <protection locked="0"/>
    </xf>
    <xf numFmtId="0" fontId="2" fillId="0" borderId="32" xfId="1" applyFont="1" applyBorder="1" applyAlignment="1">
      <alignment horizontal="center" vertical="center"/>
    </xf>
    <xf numFmtId="0" fontId="2" fillId="0" borderId="47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9" fontId="11" fillId="4" borderId="10" xfId="1" applyNumberFormat="1" applyFont="1" applyFill="1" applyBorder="1" applyAlignment="1">
      <alignment horizontal="center" vertical="center" shrinkToFit="1"/>
    </xf>
    <xf numFmtId="0" fontId="11" fillId="4" borderId="10" xfId="1" applyFont="1" applyFill="1" applyBorder="1" applyAlignment="1">
      <alignment horizontal="center" vertical="center" shrinkToFit="1"/>
    </xf>
    <xf numFmtId="0" fontId="11" fillId="4" borderId="12" xfId="1" applyFont="1" applyFill="1" applyBorder="1" applyAlignment="1">
      <alignment horizontal="center" vertical="center" shrinkToFit="1"/>
    </xf>
    <xf numFmtId="49" fontId="6" fillId="4" borderId="0" xfId="1" applyNumberFormat="1" applyFont="1" applyFill="1" applyAlignment="1">
      <alignment horizontal="center" vertical="center"/>
    </xf>
    <xf numFmtId="0" fontId="6" fillId="4" borderId="0" xfId="1" applyFont="1" applyFill="1" applyAlignment="1">
      <alignment horizontal="center" vertical="center"/>
    </xf>
    <xf numFmtId="0" fontId="6" fillId="4" borderId="7" xfId="1" applyFont="1" applyFill="1" applyBorder="1" applyAlignment="1">
      <alignment horizontal="center" vertical="center"/>
    </xf>
    <xf numFmtId="49" fontId="6" fillId="5" borderId="10" xfId="1" applyNumberFormat="1" applyFont="1" applyFill="1" applyBorder="1" applyAlignment="1" applyProtection="1">
      <alignment horizontal="left" vertical="center"/>
      <protection locked="0"/>
    </xf>
    <xf numFmtId="49" fontId="6" fillId="5" borderId="0" xfId="1" applyNumberFormat="1" applyFont="1" applyFill="1" applyAlignment="1" applyProtection="1">
      <alignment horizontal="left" vertical="center"/>
      <protection locked="0"/>
    </xf>
    <xf numFmtId="1" fontId="1" fillId="0" borderId="20" xfId="1" applyNumberFormat="1" applyBorder="1" applyAlignment="1">
      <alignment horizontal="right" indent="1"/>
    </xf>
    <xf numFmtId="0" fontId="1" fillId="0" borderId="20" xfId="1" applyBorder="1" applyAlignment="1">
      <alignment horizontal="right" indent="1"/>
    </xf>
    <xf numFmtId="0" fontId="1" fillId="0" borderId="21" xfId="1" applyBorder="1" applyAlignment="1">
      <alignment horizontal="right" indent="1"/>
    </xf>
    <xf numFmtId="4" fontId="13" fillId="0" borderId="17" xfId="1" applyNumberFormat="1" applyFont="1" applyBorder="1" applyAlignment="1">
      <alignment horizontal="right" vertical="center" indent="1"/>
    </xf>
    <xf numFmtId="4" fontId="13" fillId="0" borderId="15" xfId="1" applyNumberFormat="1" applyFont="1" applyBorder="1" applyAlignment="1">
      <alignment horizontal="right" vertical="center" indent="1"/>
    </xf>
    <xf numFmtId="4" fontId="13" fillId="0" borderId="18" xfId="1" applyNumberFormat="1" applyFont="1" applyBorder="1" applyAlignment="1">
      <alignment horizontal="right" vertical="center" indent="1"/>
    </xf>
    <xf numFmtId="4" fontId="14" fillId="0" borderId="17" xfId="1" applyNumberFormat="1" applyFont="1" applyBorder="1" applyAlignment="1">
      <alignment vertical="center"/>
    </xf>
    <xf numFmtId="4" fontId="14" fillId="0" borderId="14" xfId="1" applyNumberFormat="1" applyFont="1" applyBorder="1" applyAlignment="1">
      <alignment vertical="center"/>
    </xf>
    <xf numFmtId="4" fontId="14" fillId="0" borderId="17" xfId="1" applyNumberFormat="1" applyFont="1" applyBorder="1" applyAlignment="1">
      <alignment horizontal="right" vertical="center" indent="1"/>
    </xf>
    <xf numFmtId="4" fontId="14" fillId="0" borderId="15" xfId="1" applyNumberFormat="1" applyFont="1" applyBorder="1" applyAlignment="1">
      <alignment horizontal="right" vertical="center" indent="1"/>
    </xf>
    <xf numFmtId="4" fontId="14" fillId="0" borderId="18" xfId="1" applyNumberFormat="1" applyFont="1" applyBorder="1" applyAlignment="1">
      <alignment horizontal="right" vertical="center" indent="1"/>
    </xf>
    <xf numFmtId="4" fontId="14" fillId="0" borderId="17" xfId="1" applyNumberFormat="1" applyFont="1" applyBorder="1" applyAlignment="1">
      <alignment horizontal="right" vertical="center"/>
    </xf>
    <xf numFmtId="4" fontId="14" fillId="0" borderId="14" xfId="1" applyNumberFormat="1" applyFont="1" applyBorder="1" applyAlignment="1">
      <alignment horizontal="right" vertical="center"/>
    </xf>
    <xf numFmtId="4" fontId="14" fillId="0" borderId="19" xfId="1" applyNumberFormat="1" applyFont="1" applyBorder="1" applyAlignment="1">
      <alignment horizontal="right" vertical="center"/>
    </xf>
    <xf numFmtId="4" fontId="14" fillId="0" borderId="20" xfId="1" applyNumberFormat="1" applyFont="1" applyBorder="1" applyAlignment="1">
      <alignment horizontal="right" vertical="center"/>
    </xf>
    <xf numFmtId="4" fontId="14" fillId="0" borderId="10" xfId="1" applyNumberFormat="1" applyFont="1" applyBorder="1" applyAlignment="1">
      <alignment horizontal="right" vertical="center"/>
    </xf>
    <xf numFmtId="2" fontId="15" fillId="4" borderId="26" xfId="1" applyNumberFormat="1" applyFont="1" applyFill="1" applyBorder="1" applyAlignment="1">
      <alignment horizontal="right" vertical="center"/>
    </xf>
    <xf numFmtId="4" fontId="15" fillId="4" borderId="26" xfId="1" applyNumberFormat="1" applyFont="1" applyFill="1" applyBorder="1" applyAlignment="1">
      <alignment horizontal="right" vertical="center"/>
    </xf>
    <xf numFmtId="0" fontId="6" fillId="0" borderId="20" xfId="1" applyFont="1" applyBorder="1" applyAlignment="1">
      <alignment horizontal="center"/>
    </xf>
    <xf numFmtId="0" fontId="1" fillId="0" borderId="10" xfId="1" applyBorder="1" applyAlignment="1">
      <alignment horizontal="center"/>
    </xf>
    <xf numFmtId="3" fontId="1" fillId="0" borderId="14" xfId="1" applyNumberFormat="1" applyBorder="1"/>
    <xf numFmtId="3" fontId="1" fillId="0" borderId="14" xfId="1" applyNumberFormat="1" applyBorder="1" applyAlignment="1">
      <alignment wrapText="1"/>
    </xf>
    <xf numFmtId="3" fontId="1" fillId="6" borderId="17" xfId="1" applyNumberFormat="1" applyFill="1" applyBorder="1"/>
    <xf numFmtId="3" fontId="1" fillId="6" borderId="14" xfId="1" applyNumberFormat="1" applyFill="1" applyBorder="1"/>
    <xf numFmtId="3" fontId="1" fillId="6" borderId="15" xfId="1" applyNumberFormat="1" applyFill="1" applyBorder="1"/>
    <xf numFmtId="0" fontId="18" fillId="4" borderId="50" xfId="1" applyFont="1" applyFill="1" applyBorder="1" applyAlignment="1">
      <alignment horizontal="center" vertical="center" wrapText="1"/>
    </xf>
    <xf numFmtId="49" fontId="16" fillId="0" borderId="11" xfId="1" applyNumberFormat="1" applyFont="1" applyBorder="1" applyAlignment="1">
      <alignment vertical="center" wrapText="1"/>
    </xf>
    <xf numFmtId="49" fontId="16" fillId="0" borderId="10" xfId="1" applyNumberFormat="1" applyFont="1" applyBorder="1" applyAlignment="1">
      <alignment vertical="center" wrapText="1"/>
    </xf>
    <xf numFmtId="4" fontId="16" fillId="0" borderId="50" xfId="1" applyNumberFormat="1" applyFont="1" applyBorder="1" applyAlignment="1">
      <alignment vertical="center"/>
    </xf>
    <xf numFmtId="49" fontId="16" fillId="0" borderId="13" xfId="1" applyNumberFormat="1" applyFont="1" applyBorder="1" applyAlignment="1">
      <alignment vertical="center" wrapText="1"/>
    </xf>
    <xf numFmtId="49" fontId="16" fillId="0" borderId="0" xfId="1" applyNumberFormat="1" applyFont="1" applyAlignment="1">
      <alignment vertical="center" wrapText="1"/>
    </xf>
    <xf numFmtId="4" fontId="16" fillId="0" borderId="52" xfId="1" applyNumberFormat="1" applyFont="1" applyBorder="1" applyAlignment="1">
      <alignment vertical="center"/>
    </xf>
    <xf numFmtId="49" fontId="16" fillId="0" borderId="19" xfId="1" applyNumberFormat="1" applyFont="1" applyBorder="1" applyAlignment="1">
      <alignment vertical="center" wrapText="1"/>
    </xf>
    <xf numFmtId="49" fontId="16" fillId="0" borderId="20" xfId="1" applyNumberFormat="1" applyFont="1" applyBorder="1" applyAlignment="1">
      <alignment vertical="center" wrapText="1"/>
    </xf>
    <xf numFmtId="4" fontId="16" fillId="0" borderId="33" xfId="1" applyNumberFormat="1" applyFont="1" applyBorder="1" applyAlignment="1">
      <alignment vertical="center"/>
    </xf>
    <xf numFmtId="4" fontId="16" fillId="6" borderId="33" xfId="1" applyNumberFormat="1" applyFont="1" applyFill="1" applyBorder="1"/>
    <xf numFmtId="0" fontId="21" fillId="0" borderId="13" xfId="1" applyFont="1" applyBorder="1" applyAlignment="1">
      <alignment horizontal="left" vertical="top" wrapText="1"/>
    </xf>
    <xf numFmtId="0" fontId="21" fillId="0" borderId="0" xfId="1" applyFont="1" applyAlignment="1">
      <alignment vertical="top" wrapText="1" shrinkToFit="1"/>
    </xf>
    <xf numFmtId="166" fontId="21" fillId="0" borderId="0" xfId="1" applyNumberFormat="1" applyFont="1" applyAlignment="1">
      <alignment vertical="top" wrapText="1" shrinkToFit="1"/>
    </xf>
    <xf numFmtId="4" fontId="21" fillId="0" borderId="0" xfId="1" applyNumberFormat="1" applyFont="1" applyAlignment="1">
      <alignment vertical="top" wrapText="1" shrinkToFit="1"/>
    </xf>
    <xf numFmtId="4" fontId="21" fillId="0" borderId="6" xfId="1" applyNumberFormat="1" applyFont="1" applyBorder="1" applyAlignment="1">
      <alignment vertical="top" wrapText="1" shrinkToFit="1"/>
    </xf>
    <xf numFmtId="0" fontId="11" fillId="0" borderId="0" xfId="1" applyFont="1" applyAlignment="1">
      <alignment horizontal="center"/>
    </xf>
    <xf numFmtId="49" fontId="1" fillId="0" borderId="14" xfId="1" applyNumberFormat="1" applyBorder="1" applyAlignment="1">
      <alignment vertical="center"/>
    </xf>
    <xf numFmtId="0" fontId="1" fillId="0" borderId="14" xfId="1" applyBorder="1" applyAlignment="1">
      <alignment vertical="center"/>
    </xf>
    <xf numFmtId="0" fontId="1" fillId="0" borderId="15" xfId="1" applyBorder="1" applyAlignment="1">
      <alignment vertical="center"/>
    </xf>
    <xf numFmtId="0" fontId="21" fillId="0" borderId="19" xfId="1" applyFont="1" applyBorder="1" applyAlignment="1">
      <alignment horizontal="left" vertical="top" wrapText="1"/>
    </xf>
    <xf numFmtId="0" fontId="21" fillId="0" borderId="20" xfId="1" applyFont="1" applyBorder="1" applyAlignment="1">
      <alignment vertical="top" wrapText="1" shrinkToFit="1"/>
    </xf>
    <xf numFmtId="166" fontId="21" fillId="0" borderId="20" xfId="1" applyNumberFormat="1" applyFont="1" applyBorder="1" applyAlignment="1">
      <alignment vertical="top" wrapText="1" shrinkToFit="1"/>
    </xf>
    <xf numFmtId="4" fontId="21" fillId="0" borderId="20" xfId="1" applyNumberFormat="1" applyFont="1" applyBorder="1" applyAlignment="1">
      <alignment vertical="top" wrapText="1" shrinkToFit="1"/>
    </xf>
    <xf numFmtId="4" fontId="21" fillId="0" borderId="46" xfId="1" applyNumberFormat="1" applyFont="1" applyBorder="1" applyAlignment="1">
      <alignment vertical="top" wrapText="1" shrinkToFit="1"/>
    </xf>
    <xf numFmtId="0" fontId="1" fillId="0" borderId="0" xfId="1" applyAlignment="1">
      <alignment vertical="top"/>
    </xf>
    <xf numFmtId="0" fontId="1" fillId="0" borderId="0" xfId="1" applyAlignment="1">
      <alignment horizontal="left" vertical="top" wrapText="1"/>
    </xf>
    <xf numFmtId="0" fontId="1" fillId="5" borderId="11" xfId="1" applyFill="1" applyBorder="1" applyAlignment="1" applyProtection="1">
      <alignment vertical="top" wrapText="1"/>
      <protection locked="0"/>
    </xf>
    <xf numFmtId="0" fontId="1" fillId="5" borderId="10" xfId="1" applyFill="1" applyBorder="1" applyAlignment="1" applyProtection="1">
      <alignment vertical="top" wrapText="1"/>
      <protection locked="0"/>
    </xf>
    <xf numFmtId="0" fontId="1" fillId="5" borderId="10" xfId="1" applyFill="1" applyBorder="1" applyAlignment="1" applyProtection="1">
      <alignment horizontal="left" vertical="top" wrapText="1"/>
      <protection locked="0"/>
    </xf>
    <xf numFmtId="0" fontId="1" fillId="5" borderId="9" xfId="1" applyFill="1" applyBorder="1" applyAlignment="1" applyProtection="1">
      <alignment vertical="top" wrapText="1"/>
      <protection locked="0"/>
    </xf>
    <xf numFmtId="0" fontId="1" fillId="5" borderId="13" xfId="1" applyFill="1" applyBorder="1" applyAlignment="1" applyProtection="1">
      <alignment vertical="top" wrapText="1"/>
      <protection locked="0"/>
    </xf>
    <xf numFmtId="0" fontId="1" fillId="5" borderId="0" xfId="1" applyFill="1" applyAlignment="1" applyProtection="1">
      <alignment vertical="top" wrapText="1"/>
      <protection locked="0"/>
    </xf>
    <xf numFmtId="0" fontId="1" fillId="5" borderId="0" xfId="1" applyFill="1" applyAlignment="1" applyProtection="1">
      <alignment horizontal="left" vertical="top" wrapText="1"/>
      <protection locked="0"/>
    </xf>
    <xf numFmtId="0" fontId="1" fillId="5" borderId="6" xfId="1" applyFill="1" applyBorder="1" applyAlignment="1" applyProtection="1">
      <alignment vertical="top" wrapText="1"/>
      <protection locked="0"/>
    </xf>
    <xf numFmtId="0" fontId="1" fillId="5" borderId="19" xfId="1" applyFill="1" applyBorder="1" applyAlignment="1" applyProtection="1">
      <alignment vertical="top" wrapText="1"/>
      <protection locked="0"/>
    </xf>
    <xf numFmtId="0" fontId="1" fillId="5" borderId="20" xfId="1" applyFill="1" applyBorder="1" applyAlignment="1" applyProtection="1">
      <alignment vertical="top" wrapText="1"/>
      <protection locked="0"/>
    </xf>
    <xf numFmtId="0" fontId="1" fillId="5" borderId="20" xfId="1" applyFill="1" applyBorder="1" applyAlignment="1" applyProtection="1">
      <alignment horizontal="left" vertical="top" wrapText="1"/>
      <protection locked="0"/>
    </xf>
    <xf numFmtId="0" fontId="1" fillId="5" borderId="46" xfId="1" applyFill="1" applyBorder="1" applyAlignment="1" applyProtection="1">
      <alignment vertical="top" wrapText="1"/>
      <protection locked="0"/>
    </xf>
    <xf numFmtId="0" fontId="26" fillId="7" borderId="0" xfId="2" applyFont="1" applyFill="1" applyAlignment="1">
      <alignment horizontal="center" vertical="center"/>
    </xf>
    <xf numFmtId="0" fontId="24" fillId="0" borderId="0" xfId="2"/>
    <xf numFmtId="0" fontId="30" fillId="0" borderId="0" xfId="2" applyFont="1" applyAlignment="1">
      <alignment horizontal="left" vertical="center"/>
    </xf>
    <xf numFmtId="0" fontId="31" fillId="0" borderId="0" xfId="2" applyFont="1" applyAlignment="1">
      <alignment horizontal="left" vertical="top" wrapText="1"/>
    </xf>
    <xf numFmtId="0" fontId="31" fillId="0" borderId="0" xfId="2" applyFont="1" applyAlignment="1">
      <alignment horizontal="left" vertical="center"/>
    </xf>
    <xf numFmtId="0" fontId="34" fillId="0" borderId="0" xfId="2" applyFont="1" applyAlignment="1">
      <alignment horizontal="left" vertical="center"/>
    </xf>
    <xf numFmtId="0" fontId="32" fillId="0" borderId="0" xfId="2" applyFont="1" applyAlignment="1">
      <alignment horizontal="left" vertical="top" wrapText="1"/>
    </xf>
    <xf numFmtId="49" fontId="30" fillId="3" borderId="0" xfId="2" applyNumberFormat="1" applyFont="1" applyFill="1" applyAlignment="1" applyProtection="1">
      <alignment horizontal="left" vertical="center"/>
      <protection locked="0"/>
    </xf>
    <xf numFmtId="49" fontId="30" fillId="0" borderId="0" xfId="2" applyNumberFormat="1" applyFont="1" applyAlignment="1">
      <alignment horizontal="left" vertical="center"/>
    </xf>
    <xf numFmtId="0" fontId="30" fillId="0" borderId="0" xfId="2" applyFont="1" applyAlignment="1">
      <alignment horizontal="left" vertical="center" wrapText="1"/>
    </xf>
    <xf numFmtId="4" fontId="33" fillId="0" borderId="57" xfId="2" applyNumberFormat="1" applyFont="1" applyBorder="1" applyAlignment="1">
      <alignment vertical="center"/>
    </xf>
    <xf numFmtId="0" fontId="24" fillId="0" borderId="57" xfId="2" applyBorder="1" applyAlignment="1">
      <alignment vertical="center"/>
    </xf>
    <xf numFmtId="0" fontId="29" fillId="0" borderId="0" xfId="2" applyFont="1" applyAlignment="1">
      <alignment horizontal="right" vertical="center"/>
    </xf>
    <xf numFmtId="167" fontId="29" fillId="0" borderId="0" xfId="2" applyNumberFormat="1" applyFont="1" applyAlignment="1">
      <alignment horizontal="left" vertical="center"/>
    </xf>
    <xf numFmtId="0" fontId="29" fillId="0" borderId="0" xfId="2" applyFont="1" applyAlignment="1">
      <alignment vertical="center"/>
    </xf>
    <xf numFmtId="4" fontId="34" fillId="0" borderId="0" xfId="2" applyNumberFormat="1" applyFont="1" applyAlignment="1">
      <alignment vertical="center"/>
    </xf>
    <xf numFmtId="0" fontId="32" fillId="0" borderId="0" xfId="2" applyFont="1" applyAlignment="1">
      <alignment horizontal="left" vertical="center" wrapText="1"/>
    </xf>
    <xf numFmtId="0" fontId="32" fillId="0" borderId="0" xfId="2" applyFont="1" applyAlignment="1">
      <alignment vertical="center"/>
    </xf>
    <xf numFmtId="0" fontId="35" fillId="8" borderId="59" xfId="2" applyFont="1" applyFill="1" applyBorder="1" applyAlignment="1">
      <alignment horizontal="left" vertical="center"/>
    </xf>
    <xf numFmtId="0" fontId="24" fillId="8" borderId="59" xfId="2" applyFill="1" applyBorder="1" applyAlignment="1">
      <alignment vertical="center"/>
    </xf>
    <xf numFmtId="4" fontId="35" fillId="8" borderId="59" xfId="2" applyNumberFormat="1" applyFont="1" applyFill="1" applyBorder="1" applyAlignment="1">
      <alignment vertical="center"/>
    </xf>
    <xf numFmtId="0" fontId="24" fillId="8" borderId="60" xfId="2" applyFill="1" applyBorder="1" applyAlignment="1">
      <alignment vertical="center"/>
    </xf>
    <xf numFmtId="168" fontId="30" fillId="0" borderId="0" xfId="2" applyNumberFormat="1" applyFont="1" applyAlignment="1">
      <alignment horizontal="left" vertical="center"/>
    </xf>
    <xf numFmtId="0" fontId="30" fillId="0" borderId="0" xfId="2" applyFont="1" applyAlignment="1">
      <alignment vertical="center" wrapText="1"/>
    </xf>
    <xf numFmtId="0" fontId="30" fillId="0" borderId="0" xfId="2" applyFont="1" applyAlignment="1">
      <alignment vertical="center"/>
    </xf>
    <xf numFmtId="0" fontId="36" fillId="0" borderId="63" xfId="2" applyFont="1" applyBorder="1" applyAlignment="1">
      <alignment horizontal="center" vertical="center"/>
    </xf>
    <xf numFmtId="0" fontId="36" fillId="0" borderId="64" xfId="2" applyFont="1" applyBorder="1" applyAlignment="1">
      <alignment horizontal="left" vertical="center"/>
    </xf>
    <xf numFmtId="0" fontId="37" fillId="0" borderId="66" xfId="2" applyFont="1" applyBorder="1" applyAlignment="1">
      <alignment horizontal="left" vertical="center"/>
    </xf>
    <xf numFmtId="0" fontId="37" fillId="0" borderId="0" xfId="2" applyFont="1" applyAlignment="1">
      <alignment horizontal="left" vertical="center"/>
    </xf>
    <xf numFmtId="0" fontId="38" fillId="9" borderId="58" xfId="2" applyFont="1" applyFill="1" applyBorder="1" applyAlignment="1">
      <alignment horizontal="center" vertical="center"/>
    </xf>
    <xf numFmtId="0" fontId="38" fillId="9" borderId="59" xfId="2" applyFont="1" applyFill="1" applyBorder="1" applyAlignment="1">
      <alignment horizontal="left" vertical="center"/>
    </xf>
    <xf numFmtId="0" fontId="38" fillId="9" borderId="59" xfId="2" applyFont="1" applyFill="1" applyBorder="1" applyAlignment="1">
      <alignment horizontal="center" vertical="center"/>
    </xf>
    <xf numFmtId="0" fontId="38" fillId="9" borderId="59" xfId="2" applyFont="1" applyFill="1" applyBorder="1" applyAlignment="1">
      <alignment horizontal="right" vertical="center"/>
    </xf>
    <xf numFmtId="4" fontId="40" fillId="0" borderId="0" xfId="2" applyNumberFormat="1" applyFont="1" applyAlignment="1">
      <alignment horizontal="right" vertical="center"/>
    </xf>
    <xf numFmtId="4" fontId="40" fillId="0" borderId="0" xfId="2" applyNumberFormat="1" applyFont="1" applyAlignment="1">
      <alignment vertical="center"/>
    </xf>
    <xf numFmtId="0" fontId="43" fillId="0" borderId="0" xfId="2" applyFont="1" applyAlignment="1">
      <alignment horizontal="left" vertical="center" wrapText="1"/>
    </xf>
    <xf numFmtId="4" fontId="44" fillId="0" borderId="0" xfId="2" applyNumberFormat="1" applyFont="1" applyAlignment="1">
      <alignment horizontal="right" vertical="center"/>
    </xf>
    <xf numFmtId="0" fontId="44" fillId="0" borderId="0" xfId="2" applyFont="1" applyAlignment="1">
      <alignment vertical="center"/>
    </xf>
    <xf numFmtId="4" fontId="44" fillId="0" borderId="0" xfId="2" applyNumberFormat="1" applyFont="1" applyAlignment="1">
      <alignment vertical="center"/>
    </xf>
    <xf numFmtId="0" fontId="49" fillId="0" borderId="0" xfId="2" applyFont="1" applyAlignment="1">
      <alignment horizontal="left" vertical="center" wrapText="1"/>
    </xf>
    <xf numFmtId="4" fontId="48" fillId="0" borderId="0" xfId="2" applyNumberFormat="1" applyFont="1" applyAlignment="1">
      <alignment vertical="center"/>
    </xf>
    <xf numFmtId="0" fontId="48" fillId="0" borderId="0" xfId="2" applyFont="1" applyAlignment="1">
      <alignment vertical="center"/>
    </xf>
    <xf numFmtId="0" fontId="24" fillId="0" borderId="0" xfId="2" applyAlignment="1">
      <alignment vertical="center"/>
    </xf>
    <xf numFmtId="0" fontId="29" fillId="0" borderId="0" xfId="2" applyFont="1" applyAlignment="1">
      <alignment horizontal="left" vertical="center" wrapText="1"/>
    </xf>
    <xf numFmtId="0" fontId="29" fillId="0" borderId="0" xfId="2" applyFont="1" applyAlignment="1">
      <alignment horizontal="left" vertical="center"/>
    </xf>
    <xf numFmtId="0" fontId="30" fillId="3" borderId="0" xfId="2" applyFont="1" applyFill="1" applyAlignment="1" applyProtection="1">
      <alignment horizontal="left" vertical="center"/>
      <protection locked="0"/>
    </xf>
    <xf numFmtId="4" fontId="40" fillId="9" borderId="0" xfId="2" applyNumberFormat="1" applyFont="1" applyFill="1" applyAlignment="1">
      <alignment vertical="center"/>
    </xf>
    <xf numFmtId="0" fontId="48" fillId="3" borderId="0" xfId="2" applyFont="1" applyFill="1" applyAlignment="1" applyProtection="1">
      <alignment horizontal="left" vertical="center"/>
      <protection locked="0"/>
    </xf>
    <xf numFmtId="0" fontId="48" fillId="0" borderId="0" xfId="2" applyFont="1" applyAlignment="1">
      <alignment horizontal="left" vertical="center"/>
    </xf>
    <xf numFmtId="4" fontId="48" fillId="3" borderId="0" xfId="2" applyNumberFormat="1" applyFont="1" applyFill="1" applyAlignment="1" applyProtection="1">
      <alignment vertical="center"/>
      <protection locked="0"/>
    </xf>
    <xf numFmtId="0" fontId="38" fillId="9" borderId="60" xfId="2" applyFont="1" applyFill="1" applyBorder="1" applyAlignment="1">
      <alignment horizontal="left" vertical="center"/>
    </xf>
    <xf numFmtId="4" fontId="30" fillId="0" borderId="0" xfId="2" applyNumberFormat="1" applyFont="1" applyAlignment="1">
      <alignment vertical="center"/>
    </xf>
    <xf numFmtId="0" fontId="48" fillId="0" borderId="0" xfId="2" applyFont="1" applyAlignment="1" applyProtection="1">
      <alignment horizontal="left" vertical="center"/>
      <protection locked="0"/>
    </xf>
  </cellXfs>
  <cellStyles count="6">
    <cellStyle name="Hypertextový odkaz 2" xfId="3" xr:uid="{5CEADCFB-DD96-47B9-9746-B7E572BDFDF1}"/>
    <cellStyle name="Hypertextový odkaz 3" xfId="5" xr:uid="{2A0652C3-28B1-40B5-965C-A25AAE9CAE87}"/>
    <cellStyle name="Normální" xfId="0" builtinId="0"/>
    <cellStyle name="Normální 2" xfId="1" xr:uid="{07881419-5E06-42BE-8F77-F1563F5E8609}"/>
    <cellStyle name="Normální 3" xfId="2" xr:uid="{544AD466-1C64-4C4F-A417-AC6C9664AE60}"/>
    <cellStyle name="Normální 4" xfId="4" xr:uid="{A9D2CF9C-9F97-4358-80A3-B7E6484DDFB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8AF49DA8-8022-4EE9-B618-4CCF86FD27E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9559D35E-2345-4804-B206-A239C61B323C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C62C8151-72B9-48DA-899A-C117B493B373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1E450A10-7D88-4A31-AB36-B8F678A8E7FB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C61469C5-30B3-4192-9F2C-26E9FEA831D2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2D100712-BE0F-47E8-A481-446692D49D74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FC46EEC8-3D51-413A-BA04-ADC865994F8D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73E50A66-8921-4345-97BD-A5DF763D9DF9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36564B63-1FAB-4857-9E6B-750CC0D1A13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6AA15C65-9EFC-49DC-873A-09E8F0332AA2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F2062A79-BEDF-4013-A655-4BA99168ADB4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2A862952-963A-4C14-B9DA-BB97A604FA4A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r&#225;ce\projekty\2022\85%20ztv%20nivy%20II\03%20dps+zds%20ztv%20nivy%20ll%202023\slep&#253;%20rozpo&#269;et%20nivy%20ll\101%20nivy%20II,%20so%20101,102%20slep&#253;%20rozpo&#269;et%20s%20v&#253;kazem%20v&#253;m&#283;r.xlsx" TargetMode="External"/><Relationship Id="rId1" Type="http://schemas.openxmlformats.org/officeDocument/2006/relationships/externalLinkPath" Target="101%20nivy%20II,%20so%20101,102%20slep&#253;%20rozpo&#269;et%20s%20v&#253;kazem%20v&#253;m&#283;r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r&#225;ce\projekty\2022\85%20ztv%20nivy%20II\03%20dps+zds%20ztv%20nivy%20ll%202023\rozpo&#269;ty\001%20nivy%20II,%20so%20101,102%20polo&#382;kov&#253;%20rozpo&#269;et.xlsx" TargetMode="External"/><Relationship Id="rId1" Type="http://schemas.openxmlformats.org/officeDocument/2006/relationships/externalLinkPath" Target="/pr&#225;ce/projekty/2022/85%20ztv%20nivy%20II/03%20dps+zds%20ztv%20nivy%20ll%202023/rozpo&#269;ty/001%20nivy%20II,%20so%20101,102%20polo&#382;kov&#253;%20rozpo&#269;et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r&#225;ce\projekty\2022\85%20ztv%20nivy%20II\03%20dps+zds%20ztv%20nivy%20ll%202023\slep&#253;%20rozpo&#269;et%20nivy%20ll\102%20nivy%20ll,%20so%20301,%20302%20slep&#253;%20rozpo&#269;et.xlsx" TargetMode="External"/><Relationship Id="rId1" Type="http://schemas.openxmlformats.org/officeDocument/2006/relationships/externalLinkPath" Target="102%20nivy%20ll,%20so%20301,%20302%20slep&#253;%20rozpo&#269;et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r&#225;ce\projekty\2022\85%20ztv%20nivy%20II\03%20dps+zds%20ztv%20nivy%20ll%202023\slep&#253;%20rozpo&#269;et%20nivy%20ll\103%20nivy%20ll.%20so%20401,%20402%20slep&#253;%20rozpo&#269;et.xlsx" TargetMode="External"/><Relationship Id="rId1" Type="http://schemas.openxmlformats.org/officeDocument/2006/relationships/externalLinkPath" Target="103%20nivy%20ll.%20so%20401,%20402%20slep&#253;%20rozpo&#269;e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r&#225;ce\projekty\2022\85%20ztv%20nivy%20II\03%20dps+zds%20ztv%20nivy%20ll%202023\slep&#253;%20rozpo&#269;et%20nivy%20ll\104%20nivy%20ll,%20so%20500%20slep&#253;%20rozpo&#269;et.xlsx" TargetMode="External"/><Relationship Id="rId1" Type="http://schemas.openxmlformats.org/officeDocument/2006/relationships/externalLinkPath" Target="104%20nivy%20ll,%20so%20500%20slep&#253;%20rozpo&#269;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Rozpočet Pol"/>
    </sheetNames>
    <sheetDataSet>
      <sheetData sheetId="0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9">
          <cell r="J29" t="str">
            <v>CZK</v>
          </cell>
        </row>
      </sheetData>
      <sheetData sheetId="2"/>
      <sheetData sheetId="3">
        <row r="71">
          <cell r="G71">
            <v>0</v>
          </cell>
        </row>
        <row r="87">
          <cell r="G87">
            <v>0</v>
          </cell>
        </row>
        <row r="134">
          <cell r="G134">
            <v>0</v>
          </cell>
        </row>
        <row r="144">
          <cell r="G144">
            <v>0</v>
          </cell>
        </row>
        <row r="176">
          <cell r="G176">
            <v>0</v>
          </cell>
        </row>
        <row r="187">
          <cell r="G187">
            <v>0</v>
          </cell>
        </row>
        <row r="192">
          <cell r="G192">
            <v>0</v>
          </cell>
        </row>
        <row r="196">
          <cell r="G196">
            <v>0</v>
          </cell>
        </row>
        <row r="200">
          <cell r="G200">
            <v>0</v>
          </cell>
        </row>
        <row r="236">
          <cell r="AC236">
            <v>0</v>
          </cell>
          <cell r="AD236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Rozpočet Pol"/>
    </sheetNames>
    <sheetDataSet>
      <sheetData sheetId="0" refreshError="1"/>
      <sheetData sheetId="1">
        <row r="29">
          <cell r="J29" t="str">
            <v>CZK</v>
          </cell>
        </row>
      </sheetData>
      <sheetData sheetId="2" refreshError="1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01 - hlavní řad PP DN 250..."/>
      <sheetName val="02 - přípojky PVC KG DN 1..."/>
      <sheetName val="01 - hlavní řad PE100RC D..."/>
      <sheetName val="02 - přípojky PE100RC D40..."/>
      <sheetName val="VON - Vedlejší a ostatní ..."/>
      <sheetName val="Pokyny pro vyplnění"/>
    </sheetNames>
    <sheetDataSet>
      <sheetData sheetId="0">
        <row r="6">
          <cell r="K6" t="str">
            <v>Výstavba ZTV NIVY II.</v>
          </cell>
        </row>
        <row r="8">
          <cell r="AN8" t="str">
            <v>16. 8. 2023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  <cell r="J37">
            <v>0</v>
          </cell>
        </row>
        <row r="38">
          <cell r="F38">
            <v>0</v>
          </cell>
          <cell r="J38">
            <v>0</v>
          </cell>
        </row>
        <row r="39">
          <cell r="F39">
            <v>0</v>
          </cell>
        </row>
        <row r="93">
          <cell r="P93">
            <v>0</v>
          </cell>
        </row>
      </sheetData>
      <sheetData sheetId="2"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  <cell r="J37">
            <v>0</v>
          </cell>
        </row>
        <row r="38">
          <cell r="F38">
            <v>0</v>
          </cell>
          <cell r="J38">
            <v>0</v>
          </cell>
        </row>
        <row r="39">
          <cell r="F39">
            <v>0</v>
          </cell>
        </row>
        <row r="90">
          <cell r="P90">
            <v>0</v>
          </cell>
        </row>
      </sheetData>
      <sheetData sheetId="3"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  <cell r="J37">
            <v>0</v>
          </cell>
        </row>
        <row r="38">
          <cell r="F38">
            <v>0</v>
          </cell>
          <cell r="J38">
            <v>0</v>
          </cell>
        </row>
        <row r="39">
          <cell r="F39">
            <v>0</v>
          </cell>
        </row>
        <row r="93">
          <cell r="P93">
            <v>0</v>
          </cell>
        </row>
      </sheetData>
      <sheetData sheetId="4"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  <cell r="J37">
            <v>0</v>
          </cell>
        </row>
        <row r="38">
          <cell r="F38">
            <v>0</v>
          </cell>
          <cell r="J38">
            <v>0</v>
          </cell>
        </row>
        <row r="39">
          <cell r="F39">
            <v>0</v>
          </cell>
        </row>
        <row r="92">
          <cell r="P92">
            <v>0</v>
          </cell>
        </row>
      </sheetData>
      <sheetData sheetId="5"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83">
          <cell r="P83">
            <v>0</v>
          </cell>
        </row>
      </sheetData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SO 401 - Veřejné osvětlení"/>
      <sheetName val="SO 402 - Rozvody trubek HDPE"/>
    </sheetNames>
    <sheetDataSet>
      <sheetData sheetId="0">
        <row r="6">
          <cell r="K6" t="str">
            <v>Výstavba ZTV Nivy II.</v>
          </cell>
        </row>
        <row r="8">
          <cell r="AN8" t="str">
            <v>24. 8. 2023</v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  <cell r="J37">
            <v>0</v>
          </cell>
        </row>
        <row r="38">
          <cell r="F38">
            <v>0</v>
          </cell>
          <cell r="J38">
            <v>0</v>
          </cell>
        </row>
        <row r="39">
          <cell r="F39">
            <v>0</v>
          </cell>
        </row>
        <row r="138">
          <cell r="P138">
            <v>0</v>
          </cell>
        </row>
      </sheetData>
      <sheetData sheetId="2"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  <cell r="J37">
            <v>0</v>
          </cell>
        </row>
        <row r="38">
          <cell r="F38">
            <v>0</v>
          </cell>
          <cell r="J38">
            <v>0</v>
          </cell>
        </row>
        <row r="39">
          <cell r="F39">
            <v>0</v>
          </cell>
        </row>
        <row r="133">
          <cell r="P133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2023-017-P - D.1.7 SO-500..."/>
      <sheetName val="2023-017-ZP - Zemní práce..."/>
    </sheetNames>
    <sheetDataSet>
      <sheetData sheetId="0">
        <row r="6">
          <cell r="K6" t="str">
            <v>Výstavba ZTV Nivy II</v>
          </cell>
        </row>
        <row r="8">
          <cell r="AN8" t="str">
            <v>20. 8. 2023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125">
          <cell r="P125">
            <v>0</v>
          </cell>
        </row>
      </sheetData>
      <sheetData sheetId="2">
        <row r="33">
          <cell r="F33">
            <v>0</v>
          </cell>
          <cell r="J33">
            <v>0</v>
          </cell>
        </row>
        <row r="34">
          <cell r="F34">
            <v>0</v>
          </cell>
          <cell r="J34">
            <v>0</v>
          </cell>
        </row>
        <row r="35">
          <cell r="F35">
            <v>0</v>
          </cell>
          <cell r="J35">
            <v>0</v>
          </cell>
        </row>
        <row r="36">
          <cell r="F36">
            <v>0</v>
          </cell>
          <cell r="J36">
            <v>0</v>
          </cell>
        </row>
        <row r="37">
          <cell r="F37">
            <v>0</v>
          </cell>
        </row>
        <row r="118">
          <cell r="P11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171251201" TargetMode="External"/><Relationship Id="rId18" Type="http://schemas.openxmlformats.org/officeDocument/2006/relationships/hyperlink" Target="https://podminky.urs.cz/item/CS_URS_2023_02/451572111" TargetMode="External"/><Relationship Id="rId26" Type="http://schemas.openxmlformats.org/officeDocument/2006/relationships/hyperlink" Target="https://podminky.urs.cz/item/CS_URS_2023_02/877310440" TargetMode="External"/><Relationship Id="rId39" Type="http://schemas.openxmlformats.org/officeDocument/2006/relationships/hyperlink" Target="https://podminky.urs.cz/item/CS_URS_2023_02/997221551" TargetMode="External"/><Relationship Id="rId21" Type="http://schemas.openxmlformats.org/officeDocument/2006/relationships/hyperlink" Target="https://podminky.urs.cz/item/CS_URS_2023_02/566901233" TargetMode="External"/><Relationship Id="rId34" Type="http://schemas.openxmlformats.org/officeDocument/2006/relationships/hyperlink" Target="https://podminky.urs.cz/item/CS_URS_2023_02/894410232" TargetMode="External"/><Relationship Id="rId42" Type="http://schemas.openxmlformats.org/officeDocument/2006/relationships/hyperlink" Target="https://podminky.urs.cz/item/CS_URS_2023_02/997221655" TargetMode="External"/><Relationship Id="rId7" Type="http://schemas.openxmlformats.org/officeDocument/2006/relationships/hyperlink" Target="https://podminky.urs.cz/item/CS_URS_2023_02/132454204" TargetMode="External"/><Relationship Id="rId2" Type="http://schemas.openxmlformats.org/officeDocument/2006/relationships/hyperlink" Target="https://podminky.urs.cz/item/CS_URS_2023_02/113107543" TargetMode="External"/><Relationship Id="rId16" Type="http://schemas.openxmlformats.org/officeDocument/2006/relationships/hyperlink" Target="https://podminky.urs.cz/item/CS_URS_2023_02/175151101" TargetMode="External"/><Relationship Id="rId20" Type="http://schemas.openxmlformats.org/officeDocument/2006/relationships/hyperlink" Target="https://podminky.urs.cz/item/CS_URS_2023_02/452311121" TargetMode="External"/><Relationship Id="rId29" Type="http://schemas.openxmlformats.org/officeDocument/2006/relationships/hyperlink" Target="https://podminky.urs.cz/item/CS_URS_2023_02/877360440" TargetMode="External"/><Relationship Id="rId41" Type="http://schemas.openxmlformats.org/officeDocument/2006/relationships/hyperlink" Target="https://podminky.urs.cz/item/CS_URS_2023_02/997221645" TargetMode="External"/><Relationship Id="rId1" Type="http://schemas.openxmlformats.org/officeDocument/2006/relationships/hyperlink" Target="https://podminky.urs.cz/item/CS_URS_2023_02/113107524" TargetMode="External"/><Relationship Id="rId6" Type="http://schemas.openxmlformats.org/officeDocument/2006/relationships/hyperlink" Target="https://podminky.urs.cz/item/CS_URS_2023_02/132354204" TargetMode="External"/><Relationship Id="rId11" Type="http://schemas.openxmlformats.org/officeDocument/2006/relationships/hyperlink" Target="https://podminky.urs.cz/item/CS_URS_2023_02/162651132" TargetMode="External"/><Relationship Id="rId24" Type="http://schemas.openxmlformats.org/officeDocument/2006/relationships/hyperlink" Target="https://podminky.urs.cz/item/CS_URS_2023_02/573211112" TargetMode="External"/><Relationship Id="rId32" Type="http://schemas.openxmlformats.org/officeDocument/2006/relationships/hyperlink" Target="https://podminky.urs.cz/item/CS_URS_2023_02/894410101" TargetMode="External"/><Relationship Id="rId37" Type="http://schemas.openxmlformats.org/officeDocument/2006/relationships/hyperlink" Target="https://podminky.urs.cz/item/CS_URS_2023_02/919732211" TargetMode="External"/><Relationship Id="rId40" Type="http://schemas.openxmlformats.org/officeDocument/2006/relationships/hyperlink" Target="https://podminky.urs.cz/item/CS_URS_2023_02/997221559" TargetMode="External"/><Relationship Id="rId5" Type="http://schemas.openxmlformats.org/officeDocument/2006/relationships/hyperlink" Target="https://podminky.urs.cz/item/CS_URS_2023_02/132254204" TargetMode="External"/><Relationship Id="rId15" Type="http://schemas.openxmlformats.org/officeDocument/2006/relationships/hyperlink" Target="https://podminky.urs.cz/item/CS_URS_2023_02/175111109" TargetMode="External"/><Relationship Id="rId23" Type="http://schemas.openxmlformats.org/officeDocument/2006/relationships/hyperlink" Target="https://podminky.urs.cz/item/CS_URS_2023_02/572341111" TargetMode="External"/><Relationship Id="rId28" Type="http://schemas.openxmlformats.org/officeDocument/2006/relationships/hyperlink" Target="https://podminky.urs.cz/item/CS_URS_2023_02/877360330" TargetMode="External"/><Relationship Id="rId36" Type="http://schemas.openxmlformats.org/officeDocument/2006/relationships/hyperlink" Target="https://podminky.urs.cz/item/CS_URS_2023_02/899722113" TargetMode="External"/><Relationship Id="rId10" Type="http://schemas.openxmlformats.org/officeDocument/2006/relationships/hyperlink" Target="https://podminky.urs.cz/item/CS_URS_2023_02/151101111" TargetMode="External"/><Relationship Id="rId19" Type="http://schemas.openxmlformats.org/officeDocument/2006/relationships/hyperlink" Target="https://podminky.urs.cz/item/CS_URS_2023_02/452112112" TargetMode="External"/><Relationship Id="rId31" Type="http://schemas.openxmlformats.org/officeDocument/2006/relationships/hyperlink" Target="https://podminky.urs.cz/item/CS_URS_2023_02/892381111" TargetMode="External"/><Relationship Id="rId44" Type="http://schemas.openxmlformats.org/officeDocument/2006/relationships/drawing" Target="../drawings/drawing2.xml"/><Relationship Id="rId4" Type="http://schemas.openxmlformats.org/officeDocument/2006/relationships/hyperlink" Target="https://podminky.urs.cz/item/CS_URS_2023_02/119001421" TargetMode="External"/><Relationship Id="rId9" Type="http://schemas.openxmlformats.org/officeDocument/2006/relationships/hyperlink" Target="https://podminky.urs.cz/item/CS_URS_2023_02/151101101" TargetMode="External"/><Relationship Id="rId14" Type="http://schemas.openxmlformats.org/officeDocument/2006/relationships/hyperlink" Target="https://podminky.urs.cz/item/CS_URS_2023_02/174151101" TargetMode="External"/><Relationship Id="rId22" Type="http://schemas.openxmlformats.org/officeDocument/2006/relationships/hyperlink" Target="https://podminky.urs.cz/item/CS_URS_2023_02/566901261" TargetMode="External"/><Relationship Id="rId27" Type="http://schemas.openxmlformats.org/officeDocument/2006/relationships/hyperlink" Target="https://podminky.urs.cz/item/CS_URS_2023_02/877360320" TargetMode="External"/><Relationship Id="rId30" Type="http://schemas.openxmlformats.org/officeDocument/2006/relationships/hyperlink" Target="https://podminky.urs.cz/item/CS_URS_2023_02/892372111" TargetMode="External"/><Relationship Id="rId35" Type="http://schemas.openxmlformats.org/officeDocument/2006/relationships/hyperlink" Target="https://podminky.urs.cz/item/CS_URS_2023_02/899104112" TargetMode="External"/><Relationship Id="rId43" Type="http://schemas.openxmlformats.org/officeDocument/2006/relationships/hyperlink" Target="https://podminky.urs.cz/item/CS_URS_2023_02/998276101" TargetMode="External"/><Relationship Id="rId8" Type="http://schemas.openxmlformats.org/officeDocument/2006/relationships/hyperlink" Target="https://podminky.urs.cz/item/CS_URS_2023_02/139001101" TargetMode="External"/><Relationship Id="rId3" Type="http://schemas.openxmlformats.org/officeDocument/2006/relationships/hyperlink" Target="https://podminky.urs.cz/item/CS_URS_2023_02/119001405" TargetMode="External"/><Relationship Id="rId12" Type="http://schemas.openxmlformats.org/officeDocument/2006/relationships/hyperlink" Target="https://podminky.urs.cz/item/CS_URS_2023_02/171201221" TargetMode="External"/><Relationship Id="rId17" Type="http://schemas.openxmlformats.org/officeDocument/2006/relationships/hyperlink" Target="https://podminky.urs.cz/item/CS_URS_2023_02/451541111" TargetMode="External"/><Relationship Id="rId25" Type="http://schemas.openxmlformats.org/officeDocument/2006/relationships/hyperlink" Target="https://podminky.urs.cz/item/CS_URS_2023_02/871360420" TargetMode="External"/><Relationship Id="rId33" Type="http://schemas.openxmlformats.org/officeDocument/2006/relationships/hyperlink" Target="https://podminky.urs.cz/item/CS_URS_2023_02/894410211" TargetMode="External"/><Relationship Id="rId38" Type="http://schemas.openxmlformats.org/officeDocument/2006/relationships/hyperlink" Target="https://podminky.urs.cz/item/CS_URS_2023_02/919735113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71251201" TargetMode="External"/><Relationship Id="rId13" Type="http://schemas.openxmlformats.org/officeDocument/2006/relationships/hyperlink" Target="https://podminky.urs.cz/item/CS_URS_2023_02/452311121" TargetMode="External"/><Relationship Id="rId18" Type="http://schemas.openxmlformats.org/officeDocument/2006/relationships/hyperlink" Target="https://podminky.urs.cz/item/CS_URS_2023_02/894812231" TargetMode="External"/><Relationship Id="rId3" Type="http://schemas.openxmlformats.org/officeDocument/2006/relationships/hyperlink" Target="https://podminky.urs.cz/item/CS_URS_2023_02/132454101" TargetMode="External"/><Relationship Id="rId21" Type="http://schemas.openxmlformats.org/officeDocument/2006/relationships/hyperlink" Target="https://podminky.urs.cz/item/CS_URS_2023_02/894812262" TargetMode="External"/><Relationship Id="rId7" Type="http://schemas.openxmlformats.org/officeDocument/2006/relationships/hyperlink" Target="https://podminky.urs.cz/item/CS_URS_2023_02/171201221" TargetMode="External"/><Relationship Id="rId12" Type="http://schemas.openxmlformats.org/officeDocument/2006/relationships/hyperlink" Target="https://podminky.urs.cz/item/CS_URS_2023_02/451572111" TargetMode="External"/><Relationship Id="rId17" Type="http://schemas.openxmlformats.org/officeDocument/2006/relationships/hyperlink" Target="https://podminky.urs.cz/item/CS_URS_2023_02/894812201" TargetMode="External"/><Relationship Id="rId2" Type="http://schemas.openxmlformats.org/officeDocument/2006/relationships/hyperlink" Target="https://podminky.urs.cz/item/CS_URS_2023_02/132354101" TargetMode="External"/><Relationship Id="rId16" Type="http://schemas.openxmlformats.org/officeDocument/2006/relationships/hyperlink" Target="https://podminky.urs.cz/item/CS_URS_2023_02/892351111" TargetMode="External"/><Relationship Id="rId20" Type="http://schemas.openxmlformats.org/officeDocument/2006/relationships/hyperlink" Target="https://podminky.urs.cz/item/CS_URS_2023_02/894812249" TargetMode="External"/><Relationship Id="rId1" Type="http://schemas.openxmlformats.org/officeDocument/2006/relationships/hyperlink" Target="https://podminky.urs.cz/item/CS_URS_2023_02/132254101" TargetMode="External"/><Relationship Id="rId6" Type="http://schemas.openxmlformats.org/officeDocument/2006/relationships/hyperlink" Target="https://podminky.urs.cz/item/CS_URS_2023_02/162651132" TargetMode="External"/><Relationship Id="rId11" Type="http://schemas.openxmlformats.org/officeDocument/2006/relationships/hyperlink" Target="https://podminky.urs.cz/item/CS_URS_2023_02/175151101" TargetMode="External"/><Relationship Id="rId24" Type="http://schemas.openxmlformats.org/officeDocument/2006/relationships/drawing" Target="../drawings/drawing3.xml"/><Relationship Id="rId5" Type="http://schemas.openxmlformats.org/officeDocument/2006/relationships/hyperlink" Target="https://podminky.urs.cz/item/CS_URS_2023_02/151811231" TargetMode="External"/><Relationship Id="rId15" Type="http://schemas.openxmlformats.org/officeDocument/2006/relationships/hyperlink" Target="https://podminky.urs.cz/item/CS_URS_2023_02/877310310" TargetMode="External"/><Relationship Id="rId23" Type="http://schemas.openxmlformats.org/officeDocument/2006/relationships/hyperlink" Target="https://podminky.urs.cz/item/CS_URS_2023_02/998276101" TargetMode="External"/><Relationship Id="rId10" Type="http://schemas.openxmlformats.org/officeDocument/2006/relationships/hyperlink" Target="https://podminky.urs.cz/item/CS_URS_2023_02/175111109" TargetMode="External"/><Relationship Id="rId19" Type="http://schemas.openxmlformats.org/officeDocument/2006/relationships/hyperlink" Target="https://podminky.urs.cz/item/CS_URS_2023_02/894812241" TargetMode="External"/><Relationship Id="rId4" Type="http://schemas.openxmlformats.org/officeDocument/2006/relationships/hyperlink" Target="https://podminky.urs.cz/item/CS_URS_2023_02/151811131" TargetMode="External"/><Relationship Id="rId9" Type="http://schemas.openxmlformats.org/officeDocument/2006/relationships/hyperlink" Target="https://podminky.urs.cz/item/CS_URS_2023_02/174151101" TargetMode="External"/><Relationship Id="rId14" Type="http://schemas.openxmlformats.org/officeDocument/2006/relationships/hyperlink" Target="https://podminky.urs.cz/item/CS_URS_2023_02/871315221" TargetMode="External"/><Relationship Id="rId22" Type="http://schemas.openxmlformats.org/officeDocument/2006/relationships/hyperlink" Target="https://podminky.urs.cz/item/CS_URS_2023_02/899722113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171251201" TargetMode="External"/><Relationship Id="rId18" Type="http://schemas.openxmlformats.org/officeDocument/2006/relationships/hyperlink" Target="https://podminky.urs.cz/item/CS_URS_2023_02/452313121" TargetMode="External"/><Relationship Id="rId26" Type="http://schemas.openxmlformats.org/officeDocument/2006/relationships/hyperlink" Target="https://podminky.urs.cz/item/CS_URS_2023_02/871251211" TargetMode="External"/><Relationship Id="rId39" Type="http://schemas.openxmlformats.org/officeDocument/2006/relationships/hyperlink" Target="https://podminky.urs.cz/item/CS_URS_2023_02/997221559" TargetMode="External"/><Relationship Id="rId21" Type="http://schemas.openxmlformats.org/officeDocument/2006/relationships/hyperlink" Target="https://podminky.urs.cz/item/CS_URS_2023_02/566901261" TargetMode="External"/><Relationship Id="rId34" Type="http://schemas.openxmlformats.org/officeDocument/2006/relationships/hyperlink" Target="https://podminky.urs.cz/item/CS_URS_2023_02/899721111" TargetMode="External"/><Relationship Id="rId42" Type="http://schemas.openxmlformats.org/officeDocument/2006/relationships/hyperlink" Target="https://podminky.urs.cz/item/CS_URS_2023_02/998276101" TargetMode="External"/><Relationship Id="rId7" Type="http://schemas.openxmlformats.org/officeDocument/2006/relationships/hyperlink" Target="https://podminky.urs.cz/item/CS_URS_2023_02/132454204" TargetMode="External"/><Relationship Id="rId2" Type="http://schemas.openxmlformats.org/officeDocument/2006/relationships/hyperlink" Target="https://podminky.urs.cz/item/CS_URS_2023_02/113107543" TargetMode="External"/><Relationship Id="rId16" Type="http://schemas.openxmlformats.org/officeDocument/2006/relationships/hyperlink" Target="https://podminky.urs.cz/item/CS_URS_2023_02/175151101" TargetMode="External"/><Relationship Id="rId20" Type="http://schemas.openxmlformats.org/officeDocument/2006/relationships/hyperlink" Target="https://podminky.urs.cz/item/CS_URS_2023_02/566901233" TargetMode="External"/><Relationship Id="rId29" Type="http://schemas.openxmlformats.org/officeDocument/2006/relationships/hyperlink" Target="https://podminky.urs.cz/item/CS_URS_2023_02/891269951" TargetMode="External"/><Relationship Id="rId41" Type="http://schemas.openxmlformats.org/officeDocument/2006/relationships/hyperlink" Target="https://podminky.urs.cz/item/CS_URS_2023_02/997221655" TargetMode="External"/><Relationship Id="rId1" Type="http://schemas.openxmlformats.org/officeDocument/2006/relationships/hyperlink" Target="https://podminky.urs.cz/item/CS_URS_2023_02/113107524" TargetMode="External"/><Relationship Id="rId6" Type="http://schemas.openxmlformats.org/officeDocument/2006/relationships/hyperlink" Target="https://podminky.urs.cz/item/CS_URS_2023_02/132354204" TargetMode="External"/><Relationship Id="rId11" Type="http://schemas.openxmlformats.org/officeDocument/2006/relationships/hyperlink" Target="https://podminky.urs.cz/item/CS_URS_2023_02/162651132" TargetMode="External"/><Relationship Id="rId24" Type="http://schemas.openxmlformats.org/officeDocument/2006/relationships/hyperlink" Target="https://podminky.urs.cz/item/CS_URS_2023_02/857242122" TargetMode="External"/><Relationship Id="rId32" Type="http://schemas.openxmlformats.org/officeDocument/2006/relationships/hyperlink" Target="https://podminky.urs.cz/item/CS_URS_2023_02/899401112" TargetMode="External"/><Relationship Id="rId37" Type="http://schemas.openxmlformats.org/officeDocument/2006/relationships/hyperlink" Target="https://podminky.urs.cz/item/CS_URS_2023_02/919735113" TargetMode="External"/><Relationship Id="rId40" Type="http://schemas.openxmlformats.org/officeDocument/2006/relationships/hyperlink" Target="https://podminky.urs.cz/item/CS_URS_2023_02/997221645" TargetMode="External"/><Relationship Id="rId5" Type="http://schemas.openxmlformats.org/officeDocument/2006/relationships/hyperlink" Target="https://podminky.urs.cz/item/CS_URS_2023_02/132254204" TargetMode="External"/><Relationship Id="rId15" Type="http://schemas.openxmlformats.org/officeDocument/2006/relationships/hyperlink" Target="https://podminky.urs.cz/item/CS_URS_2023_02/175111109" TargetMode="External"/><Relationship Id="rId23" Type="http://schemas.openxmlformats.org/officeDocument/2006/relationships/hyperlink" Target="https://podminky.urs.cz/item/CS_URS_2023_02/573211112" TargetMode="External"/><Relationship Id="rId28" Type="http://schemas.openxmlformats.org/officeDocument/2006/relationships/hyperlink" Target="https://podminky.urs.cz/item/CS_URS_2023_02/891261112" TargetMode="External"/><Relationship Id="rId36" Type="http://schemas.openxmlformats.org/officeDocument/2006/relationships/hyperlink" Target="https://podminky.urs.cz/item/CS_URS_2023_02/919732211" TargetMode="External"/><Relationship Id="rId10" Type="http://schemas.openxmlformats.org/officeDocument/2006/relationships/hyperlink" Target="https://podminky.urs.cz/item/CS_URS_2023_02/151101111" TargetMode="External"/><Relationship Id="rId19" Type="http://schemas.openxmlformats.org/officeDocument/2006/relationships/hyperlink" Target="https://podminky.urs.cz/item/CS_URS_2023_02/452353101" TargetMode="External"/><Relationship Id="rId31" Type="http://schemas.openxmlformats.org/officeDocument/2006/relationships/hyperlink" Target="https://podminky.urs.cz/item/CS_URS_2023_02/892273122" TargetMode="External"/><Relationship Id="rId4" Type="http://schemas.openxmlformats.org/officeDocument/2006/relationships/hyperlink" Target="https://podminky.urs.cz/item/CS_URS_2023_02/119001421" TargetMode="External"/><Relationship Id="rId9" Type="http://schemas.openxmlformats.org/officeDocument/2006/relationships/hyperlink" Target="https://podminky.urs.cz/item/CS_URS_2023_02/151101101" TargetMode="External"/><Relationship Id="rId14" Type="http://schemas.openxmlformats.org/officeDocument/2006/relationships/hyperlink" Target="https://podminky.urs.cz/item/CS_URS_2023_02/174151101" TargetMode="External"/><Relationship Id="rId22" Type="http://schemas.openxmlformats.org/officeDocument/2006/relationships/hyperlink" Target="https://podminky.urs.cz/item/CS_URS_2023_02/572341111" TargetMode="External"/><Relationship Id="rId27" Type="http://schemas.openxmlformats.org/officeDocument/2006/relationships/hyperlink" Target="https://podminky.urs.cz/item/CS_URS_2023_02/891247112" TargetMode="External"/><Relationship Id="rId30" Type="http://schemas.openxmlformats.org/officeDocument/2006/relationships/hyperlink" Target="https://podminky.urs.cz/item/CS_URS_2023_02/892271111" TargetMode="External"/><Relationship Id="rId35" Type="http://schemas.openxmlformats.org/officeDocument/2006/relationships/hyperlink" Target="https://podminky.urs.cz/item/CS_URS_2023_02/899722113" TargetMode="External"/><Relationship Id="rId43" Type="http://schemas.openxmlformats.org/officeDocument/2006/relationships/drawing" Target="../drawings/drawing4.xml"/><Relationship Id="rId8" Type="http://schemas.openxmlformats.org/officeDocument/2006/relationships/hyperlink" Target="https://podminky.urs.cz/item/CS_URS_2023_02/139001101" TargetMode="External"/><Relationship Id="rId3" Type="http://schemas.openxmlformats.org/officeDocument/2006/relationships/hyperlink" Target="https://podminky.urs.cz/item/CS_URS_2023_02/119001405" TargetMode="External"/><Relationship Id="rId12" Type="http://schemas.openxmlformats.org/officeDocument/2006/relationships/hyperlink" Target="https://podminky.urs.cz/item/CS_URS_2023_02/171201221" TargetMode="External"/><Relationship Id="rId17" Type="http://schemas.openxmlformats.org/officeDocument/2006/relationships/hyperlink" Target="https://podminky.urs.cz/item/CS_URS_2023_02/451572111" TargetMode="External"/><Relationship Id="rId25" Type="http://schemas.openxmlformats.org/officeDocument/2006/relationships/hyperlink" Target="https://podminky.urs.cz/item/CS_URS_2023_02/857264122" TargetMode="External"/><Relationship Id="rId33" Type="http://schemas.openxmlformats.org/officeDocument/2006/relationships/hyperlink" Target="https://podminky.urs.cz/item/CS_URS_2023_02/899401113" TargetMode="External"/><Relationship Id="rId38" Type="http://schemas.openxmlformats.org/officeDocument/2006/relationships/hyperlink" Target="https://podminky.urs.cz/item/CS_URS_2023_02/997221551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71251201" TargetMode="External"/><Relationship Id="rId13" Type="http://schemas.openxmlformats.org/officeDocument/2006/relationships/hyperlink" Target="https://podminky.urs.cz/item/CS_URS_2023_02/452311121" TargetMode="External"/><Relationship Id="rId18" Type="http://schemas.openxmlformats.org/officeDocument/2006/relationships/hyperlink" Target="https://podminky.urs.cz/item/CS_URS_2023_02/891269111" TargetMode="External"/><Relationship Id="rId26" Type="http://schemas.openxmlformats.org/officeDocument/2006/relationships/hyperlink" Target="https://podminky.urs.cz/item/CS_URS_2023_02/722262213" TargetMode="External"/><Relationship Id="rId3" Type="http://schemas.openxmlformats.org/officeDocument/2006/relationships/hyperlink" Target="https://podminky.urs.cz/item/CS_URS_2023_02/132454101" TargetMode="External"/><Relationship Id="rId21" Type="http://schemas.openxmlformats.org/officeDocument/2006/relationships/hyperlink" Target="https://podminky.urs.cz/item/CS_URS_2023_02/893811152" TargetMode="External"/><Relationship Id="rId7" Type="http://schemas.openxmlformats.org/officeDocument/2006/relationships/hyperlink" Target="https://podminky.urs.cz/item/CS_URS_2023_02/171201221" TargetMode="External"/><Relationship Id="rId12" Type="http://schemas.openxmlformats.org/officeDocument/2006/relationships/hyperlink" Target="https://podminky.urs.cz/item/CS_URS_2023_02/451572111" TargetMode="External"/><Relationship Id="rId17" Type="http://schemas.openxmlformats.org/officeDocument/2006/relationships/hyperlink" Target="https://podminky.urs.cz/item/CS_URS_2023_02/891181112" TargetMode="External"/><Relationship Id="rId25" Type="http://schemas.openxmlformats.org/officeDocument/2006/relationships/hyperlink" Target="https://podminky.urs.cz/item/CS_URS_2023_02/998276101" TargetMode="External"/><Relationship Id="rId2" Type="http://schemas.openxmlformats.org/officeDocument/2006/relationships/hyperlink" Target="https://podminky.urs.cz/item/CS_URS_2023_02/132354101" TargetMode="External"/><Relationship Id="rId16" Type="http://schemas.openxmlformats.org/officeDocument/2006/relationships/hyperlink" Target="https://podminky.urs.cz/item/CS_URS_2023_02/871171211" TargetMode="External"/><Relationship Id="rId20" Type="http://schemas.openxmlformats.org/officeDocument/2006/relationships/hyperlink" Target="https://podminky.urs.cz/item/CS_URS_2023_02/892241111" TargetMode="External"/><Relationship Id="rId29" Type="http://schemas.openxmlformats.org/officeDocument/2006/relationships/drawing" Target="../drawings/drawing5.xml"/><Relationship Id="rId1" Type="http://schemas.openxmlformats.org/officeDocument/2006/relationships/hyperlink" Target="https://podminky.urs.cz/item/CS_URS_2023_02/132254101" TargetMode="External"/><Relationship Id="rId6" Type="http://schemas.openxmlformats.org/officeDocument/2006/relationships/hyperlink" Target="https://podminky.urs.cz/item/CS_URS_2023_02/162651132" TargetMode="External"/><Relationship Id="rId11" Type="http://schemas.openxmlformats.org/officeDocument/2006/relationships/hyperlink" Target="https://podminky.urs.cz/item/CS_URS_2023_02/175151101" TargetMode="External"/><Relationship Id="rId24" Type="http://schemas.openxmlformats.org/officeDocument/2006/relationships/hyperlink" Target="https://podminky.urs.cz/item/CS_URS_2023_02/899722113" TargetMode="External"/><Relationship Id="rId5" Type="http://schemas.openxmlformats.org/officeDocument/2006/relationships/hyperlink" Target="https://podminky.urs.cz/item/CS_URS_2023_02/151811231" TargetMode="External"/><Relationship Id="rId15" Type="http://schemas.openxmlformats.org/officeDocument/2006/relationships/hyperlink" Target="https://podminky.urs.cz/item/CS_URS_2023_02/452353101" TargetMode="External"/><Relationship Id="rId23" Type="http://schemas.openxmlformats.org/officeDocument/2006/relationships/hyperlink" Target="https://podminky.urs.cz/item/CS_URS_2023_02/899721111" TargetMode="External"/><Relationship Id="rId28" Type="http://schemas.openxmlformats.org/officeDocument/2006/relationships/hyperlink" Target="https://podminky.urs.cz/item/CS_URS_2023_02/998722101" TargetMode="External"/><Relationship Id="rId10" Type="http://schemas.openxmlformats.org/officeDocument/2006/relationships/hyperlink" Target="https://podminky.urs.cz/item/CS_URS_2023_02/175111109" TargetMode="External"/><Relationship Id="rId19" Type="http://schemas.openxmlformats.org/officeDocument/2006/relationships/hyperlink" Target="https://podminky.urs.cz/item/CS_URS_2023_02/892233122" TargetMode="External"/><Relationship Id="rId4" Type="http://schemas.openxmlformats.org/officeDocument/2006/relationships/hyperlink" Target="https://podminky.urs.cz/item/CS_URS_2023_02/151811131" TargetMode="External"/><Relationship Id="rId9" Type="http://schemas.openxmlformats.org/officeDocument/2006/relationships/hyperlink" Target="https://podminky.urs.cz/item/CS_URS_2023_02/174151101" TargetMode="External"/><Relationship Id="rId14" Type="http://schemas.openxmlformats.org/officeDocument/2006/relationships/hyperlink" Target="https://podminky.urs.cz/item/CS_URS_2023_02/452313121" TargetMode="External"/><Relationship Id="rId22" Type="http://schemas.openxmlformats.org/officeDocument/2006/relationships/hyperlink" Target="https://podminky.urs.cz/item/CS_URS_2023_02/899401112" TargetMode="External"/><Relationship Id="rId27" Type="http://schemas.openxmlformats.org/officeDocument/2006/relationships/hyperlink" Target="https://podminky.urs.cz/item/CS_URS_2023_02/722270101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hyperlink" Target="https://podminky.urs.cz/item/CS_URS_2023_02/030001000" TargetMode="External"/><Relationship Id="rId1" Type="http://schemas.openxmlformats.org/officeDocument/2006/relationships/hyperlink" Target="https://podminky.urs.cz/item/CS_URS_2023_02/012203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F1CE6A-2364-4FB6-8DE3-D22D48997528}">
  <dimension ref="A1:BE55"/>
  <sheetViews>
    <sheetView tabSelected="1" zoomScaleNormal="100" workbookViewId="0">
      <selection activeCell="K20" sqref="K20"/>
    </sheetView>
  </sheetViews>
  <sheetFormatPr defaultRowHeight="12.75"/>
  <cols>
    <col min="1" max="1" width="11.7109375" style="3" customWidth="1"/>
    <col min="2" max="2" width="15" style="3" customWidth="1"/>
    <col min="3" max="3" width="15.85546875" style="3" customWidth="1"/>
    <col min="4" max="4" width="14.7109375" style="3" customWidth="1"/>
    <col min="5" max="5" width="13.85546875" style="3" customWidth="1"/>
    <col min="6" max="6" width="18.5703125" style="3" customWidth="1"/>
    <col min="7" max="7" width="5.140625" style="3" customWidth="1"/>
    <col min="8" max="256" width="9.140625" style="3"/>
    <col min="257" max="257" width="11.7109375" style="3" customWidth="1"/>
    <col min="258" max="258" width="15" style="3" customWidth="1"/>
    <col min="259" max="259" width="15.85546875" style="3" customWidth="1"/>
    <col min="260" max="260" width="14.7109375" style="3" customWidth="1"/>
    <col min="261" max="261" width="13.85546875" style="3" customWidth="1"/>
    <col min="262" max="262" width="18.5703125" style="3" customWidth="1"/>
    <col min="263" max="263" width="5.140625" style="3" customWidth="1"/>
    <col min="264" max="512" width="9.140625" style="3"/>
    <col min="513" max="513" width="11.7109375" style="3" customWidth="1"/>
    <col min="514" max="514" width="15" style="3" customWidth="1"/>
    <col min="515" max="515" width="15.85546875" style="3" customWidth="1"/>
    <col min="516" max="516" width="14.7109375" style="3" customWidth="1"/>
    <col min="517" max="517" width="13.85546875" style="3" customWidth="1"/>
    <col min="518" max="518" width="18.5703125" style="3" customWidth="1"/>
    <col min="519" max="519" width="5.140625" style="3" customWidth="1"/>
    <col min="520" max="768" width="9.140625" style="3"/>
    <col min="769" max="769" width="11.7109375" style="3" customWidth="1"/>
    <col min="770" max="770" width="15" style="3" customWidth="1"/>
    <col min="771" max="771" width="15.85546875" style="3" customWidth="1"/>
    <col min="772" max="772" width="14.7109375" style="3" customWidth="1"/>
    <col min="773" max="773" width="13.85546875" style="3" customWidth="1"/>
    <col min="774" max="774" width="18.5703125" style="3" customWidth="1"/>
    <col min="775" max="775" width="5.140625" style="3" customWidth="1"/>
    <col min="776" max="1024" width="9.140625" style="3"/>
    <col min="1025" max="1025" width="11.7109375" style="3" customWidth="1"/>
    <col min="1026" max="1026" width="15" style="3" customWidth="1"/>
    <col min="1027" max="1027" width="15.85546875" style="3" customWidth="1"/>
    <col min="1028" max="1028" width="14.7109375" style="3" customWidth="1"/>
    <col min="1029" max="1029" width="13.85546875" style="3" customWidth="1"/>
    <col min="1030" max="1030" width="18.5703125" style="3" customWidth="1"/>
    <col min="1031" max="1031" width="5.140625" style="3" customWidth="1"/>
    <col min="1032" max="1280" width="9.140625" style="3"/>
    <col min="1281" max="1281" width="11.7109375" style="3" customWidth="1"/>
    <col min="1282" max="1282" width="15" style="3" customWidth="1"/>
    <col min="1283" max="1283" width="15.85546875" style="3" customWidth="1"/>
    <col min="1284" max="1284" width="14.7109375" style="3" customWidth="1"/>
    <col min="1285" max="1285" width="13.85546875" style="3" customWidth="1"/>
    <col min="1286" max="1286" width="18.5703125" style="3" customWidth="1"/>
    <col min="1287" max="1287" width="5.140625" style="3" customWidth="1"/>
    <col min="1288" max="1536" width="9.140625" style="3"/>
    <col min="1537" max="1537" width="11.7109375" style="3" customWidth="1"/>
    <col min="1538" max="1538" width="15" style="3" customWidth="1"/>
    <col min="1539" max="1539" width="15.85546875" style="3" customWidth="1"/>
    <col min="1540" max="1540" width="14.7109375" style="3" customWidth="1"/>
    <col min="1541" max="1541" width="13.85546875" style="3" customWidth="1"/>
    <col min="1542" max="1542" width="18.5703125" style="3" customWidth="1"/>
    <col min="1543" max="1543" width="5.140625" style="3" customWidth="1"/>
    <col min="1544" max="1792" width="9.140625" style="3"/>
    <col min="1793" max="1793" width="11.7109375" style="3" customWidth="1"/>
    <col min="1794" max="1794" width="15" style="3" customWidth="1"/>
    <col min="1795" max="1795" width="15.85546875" style="3" customWidth="1"/>
    <col min="1796" max="1796" width="14.7109375" style="3" customWidth="1"/>
    <col min="1797" max="1797" width="13.85546875" style="3" customWidth="1"/>
    <col min="1798" max="1798" width="18.5703125" style="3" customWidth="1"/>
    <col min="1799" max="1799" width="5.140625" style="3" customWidth="1"/>
    <col min="1800" max="2048" width="9.140625" style="3"/>
    <col min="2049" max="2049" width="11.7109375" style="3" customWidth="1"/>
    <col min="2050" max="2050" width="15" style="3" customWidth="1"/>
    <col min="2051" max="2051" width="15.85546875" style="3" customWidth="1"/>
    <col min="2052" max="2052" width="14.7109375" style="3" customWidth="1"/>
    <col min="2053" max="2053" width="13.85546875" style="3" customWidth="1"/>
    <col min="2054" max="2054" width="18.5703125" style="3" customWidth="1"/>
    <col min="2055" max="2055" width="5.140625" style="3" customWidth="1"/>
    <col min="2056" max="2304" width="9.140625" style="3"/>
    <col min="2305" max="2305" width="11.7109375" style="3" customWidth="1"/>
    <col min="2306" max="2306" width="15" style="3" customWidth="1"/>
    <col min="2307" max="2307" width="15.85546875" style="3" customWidth="1"/>
    <col min="2308" max="2308" width="14.7109375" style="3" customWidth="1"/>
    <col min="2309" max="2309" width="13.85546875" style="3" customWidth="1"/>
    <col min="2310" max="2310" width="18.5703125" style="3" customWidth="1"/>
    <col min="2311" max="2311" width="5.140625" style="3" customWidth="1"/>
    <col min="2312" max="2560" width="9.140625" style="3"/>
    <col min="2561" max="2561" width="11.7109375" style="3" customWidth="1"/>
    <col min="2562" max="2562" width="15" style="3" customWidth="1"/>
    <col min="2563" max="2563" width="15.85546875" style="3" customWidth="1"/>
    <col min="2564" max="2564" width="14.7109375" style="3" customWidth="1"/>
    <col min="2565" max="2565" width="13.85546875" style="3" customWidth="1"/>
    <col min="2566" max="2566" width="18.5703125" style="3" customWidth="1"/>
    <col min="2567" max="2567" width="5.140625" style="3" customWidth="1"/>
    <col min="2568" max="2816" width="9.140625" style="3"/>
    <col min="2817" max="2817" width="11.7109375" style="3" customWidth="1"/>
    <col min="2818" max="2818" width="15" style="3" customWidth="1"/>
    <col min="2819" max="2819" width="15.85546875" style="3" customWidth="1"/>
    <col min="2820" max="2820" width="14.7109375" style="3" customWidth="1"/>
    <col min="2821" max="2821" width="13.85546875" style="3" customWidth="1"/>
    <col min="2822" max="2822" width="18.5703125" style="3" customWidth="1"/>
    <col min="2823" max="2823" width="5.140625" style="3" customWidth="1"/>
    <col min="2824" max="3072" width="9.140625" style="3"/>
    <col min="3073" max="3073" width="11.7109375" style="3" customWidth="1"/>
    <col min="3074" max="3074" width="15" style="3" customWidth="1"/>
    <col min="3075" max="3075" width="15.85546875" style="3" customWidth="1"/>
    <col min="3076" max="3076" width="14.7109375" style="3" customWidth="1"/>
    <col min="3077" max="3077" width="13.85546875" style="3" customWidth="1"/>
    <col min="3078" max="3078" width="18.5703125" style="3" customWidth="1"/>
    <col min="3079" max="3079" width="5.140625" style="3" customWidth="1"/>
    <col min="3080" max="3328" width="9.140625" style="3"/>
    <col min="3329" max="3329" width="11.7109375" style="3" customWidth="1"/>
    <col min="3330" max="3330" width="15" style="3" customWidth="1"/>
    <col min="3331" max="3331" width="15.85546875" style="3" customWidth="1"/>
    <col min="3332" max="3332" width="14.7109375" style="3" customWidth="1"/>
    <col min="3333" max="3333" width="13.85546875" style="3" customWidth="1"/>
    <col min="3334" max="3334" width="18.5703125" style="3" customWidth="1"/>
    <col min="3335" max="3335" width="5.140625" style="3" customWidth="1"/>
    <col min="3336" max="3584" width="9.140625" style="3"/>
    <col min="3585" max="3585" width="11.7109375" style="3" customWidth="1"/>
    <col min="3586" max="3586" width="15" style="3" customWidth="1"/>
    <col min="3587" max="3587" width="15.85546875" style="3" customWidth="1"/>
    <col min="3588" max="3588" width="14.7109375" style="3" customWidth="1"/>
    <col min="3589" max="3589" width="13.85546875" style="3" customWidth="1"/>
    <col min="3590" max="3590" width="18.5703125" style="3" customWidth="1"/>
    <col min="3591" max="3591" width="5.140625" style="3" customWidth="1"/>
    <col min="3592" max="3840" width="9.140625" style="3"/>
    <col min="3841" max="3841" width="11.7109375" style="3" customWidth="1"/>
    <col min="3842" max="3842" width="15" style="3" customWidth="1"/>
    <col min="3843" max="3843" width="15.85546875" style="3" customWidth="1"/>
    <col min="3844" max="3844" width="14.7109375" style="3" customWidth="1"/>
    <col min="3845" max="3845" width="13.85546875" style="3" customWidth="1"/>
    <col min="3846" max="3846" width="18.5703125" style="3" customWidth="1"/>
    <col min="3847" max="3847" width="5.140625" style="3" customWidth="1"/>
    <col min="3848" max="4096" width="9.140625" style="3"/>
    <col min="4097" max="4097" width="11.7109375" style="3" customWidth="1"/>
    <col min="4098" max="4098" width="15" style="3" customWidth="1"/>
    <col min="4099" max="4099" width="15.85546875" style="3" customWidth="1"/>
    <col min="4100" max="4100" width="14.7109375" style="3" customWidth="1"/>
    <col min="4101" max="4101" width="13.85546875" style="3" customWidth="1"/>
    <col min="4102" max="4102" width="18.5703125" style="3" customWidth="1"/>
    <col min="4103" max="4103" width="5.140625" style="3" customWidth="1"/>
    <col min="4104" max="4352" width="9.140625" style="3"/>
    <col min="4353" max="4353" width="11.7109375" style="3" customWidth="1"/>
    <col min="4354" max="4354" width="15" style="3" customWidth="1"/>
    <col min="4355" max="4355" width="15.85546875" style="3" customWidth="1"/>
    <col min="4356" max="4356" width="14.7109375" style="3" customWidth="1"/>
    <col min="4357" max="4357" width="13.85546875" style="3" customWidth="1"/>
    <col min="4358" max="4358" width="18.5703125" style="3" customWidth="1"/>
    <col min="4359" max="4359" width="5.140625" style="3" customWidth="1"/>
    <col min="4360" max="4608" width="9.140625" style="3"/>
    <col min="4609" max="4609" width="11.7109375" style="3" customWidth="1"/>
    <col min="4610" max="4610" width="15" style="3" customWidth="1"/>
    <col min="4611" max="4611" width="15.85546875" style="3" customWidth="1"/>
    <col min="4612" max="4612" width="14.7109375" style="3" customWidth="1"/>
    <col min="4613" max="4613" width="13.85546875" style="3" customWidth="1"/>
    <col min="4614" max="4614" width="18.5703125" style="3" customWidth="1"/>
    <col min="4615" max="4615" width="5.140625" style="3" customWidth="1"/>
    <col min="4616" max="4864" width="9.140625" style="3"/>
    <col min="4865" max="4865" width="11.7109375" style="3" customWidth="1"/>
    <col min="4866" max="4866" width="15" style="3" customWidth="1"/>
    <col min="4867" max="4867" width="15.85546875" style="3" customWidth="1"/>
    <col min="4868" max="4868" width="14.7109375" style="3" customWidth="1"/>
    <col min="4869" max="4869" width="13.85546875" style="3" customWidth="1"/>
    <col min="4870" max="4870" width="18.5703125" style="3" customWidth="1"/>
    <col min="4871" max="4871" width="5.140625" style="3" customWidth="1"/>
    <col min="4872" max="5120" width="9.140625" style="3"/>
    <col min="5121" max="5121" width="11.7109375" style="3" customWidth="1"/>
    <col min="5122" max="5122" width="15" style="3" customWidth="1"/>
    <col min="5123" max="5123" width="15.85546875" style="3" customWidth="1"/>
    <col min="5124" max="5124" width="14.7109375" style="3" customWidth="1"/>
    <col min="5125" max="5125" width="13.85546875" style="3" customWidth="1"/>
    <col min="5126" max="5126" width="18.5703125" style="3" customWidth="1"/>
    <col min="5127" max="5127" width="5.140625" style="3" customWidth="1"/>
    <col min="5128" max="5376" width="9.140625" style="3"/>
    <col min="5377" max="5377" width="11.7109375" style="3" customWidth="1"/>
    <col min="5378" max="5378" width="15" style="3" customWidth="1"/>
    <col min="5379" max="5379" width="15.85546875" style="3" customWidth="1"/>
    <col min="5380" max="5380" width="14.7109375" style="3" customWidth="1"/>
    <col min="5381" max="5381" width="13.85546875" style="3" customWidth="1"/>
    <col min="5382" max="5382" width="18.5703125" style="3" customWidth="1"/>
    <col min="5383" max="5383" width="5.140625" style="3" customWidth="1"/>
    <col min="5384" max="5632" width="9.140625" style="3"/>
    <col min="5633" max="5633" width="11.7109375" style="3" customWidth="1"/>
    <col min="5634" max="5634" width="15" style="3" customWidth="1"/>
    <col min="5635" max="5635" width="15.85546875" style="3" customWidth="1"/>
    <col min="5636" max="5636" width="14.7109375" style="3" customWidth="1"/>
    <col min="5637" max="5637" width="13.85546875" style="3" customWidth="1"/>
    <col min="5638" max="5638" width="18.5703125" style="3" customWidth="1"/>
    <col min="5639" max="5639" width="5.140625" style="3" customWidth="1"/>
    <col min="5640" max="5888" width="9.140625" style="3"/>
    <col min="5889" max="5889" width="11.7109375" style="3" customWidth="1"/>
    <col min="5890" max="5890" width="15" style="3" customWidth="1"/>
    <col min="5891" max="5891" width="15.85546875" style="3" customWidth="1"/>
    <col min="5892" max="5892" width="14.7109375" style="3" customWidth="1"/>
    <col min="5893" max="5893" width="13.85546875" style="3" customWidth="1"/>
    <col min="5894" max="5894" width="18.5703125" style="3" customWidth="1"/>
    <col min="5895" max="5895" width="5.140625" style="3" customWidth="1"/>
    <col min="5896" max="6144" width="9.140625" style="3"/>
    <col min="6145" max="6145" width="11.7109375" style="3" customWidth="1"/>
    <col min="6146" max="6146" width="15" style="3" customWidth="1"/>
    <col min="6147" max="6147" width="15.85546875" style="3" customWidth="1"/>
    <col min="6148" max="6148" width="14.7109375" style="3" customWidth="1"/>
    <col min="6149" max="6149" width="13.85546875" style="3" customWidth="1"/>
    <col min="6150" max="6150" width="18.5703125" style="3" customWidth="1"/>
    <col min="6151" max="6151" width="5.140625" style="3" customWidth="1"/>
    <col min="6152" max="6400" width="9.140625" style="3"/>
    <col min="6401" max="6401" width="11.7109375" style="3" customWidth="1"/>
    <col min="6402" max="6402" width="15" style="3" customWidth="1"/>
    <col min="6403" max="6403" width="15.85546875" style="3" customWidth="1"/>
    <col min="6404" max="6404" width="14.7109375" style="3" customWidth="1"/>
    <col min="6405" max="6405" width="13.85546875" style="3" customWidth="1"/>
    <col min="6406" max="6406" width="18.5703125" style="3" customWidth="1"/>
    <col min="6407" max="6407" width="5.140625" style="3" customWidth="1"/>
    <col min="6408" max="6656" width="9.140625" style="3"/>
    <col min="6657" max="6657" width="11.7109375" style="3" customWidth="1"/>
    <col min="6658" max="6658" width="15" style="3" customWidth="1"/>
    <col min="6659" max="6659" width="15.85546875" style="3" customWidth="1"/>
    <col min="6660" max="6660" width="14.7109375" style="3" customWidth="1"/>
    <col min="6661" max="6661" width="13.85546875" style="3" customWidth="1"/>
    <col min="6662" max="6662" width="18.5703125" style="3" customWidth="1"/>
    <col min="6663" max="6663" width="5.140625" style="3" customWidth="1"/>
    <col min="6664" max="6912" width="9.140625" style="3"/>
    <col min="6913" max="6913" width="11.7109375" style="3" customWidth="1"/>
    <col min="6914" max="6914" width="15" style="3" customWidth="1"/>
    <col min="6915" max="6915" width="15.85546875" style="3" customWidth="1"/>
    <col min="6916" max="6916" width="14.7109375" style="3" customWidth="1"/>
    <col min="6917" max="6917" width="13.85546875" style="3" customWidth="1"/>
    <col min="6918" max="6918" width="18.5703125" style="3" customWidth="1"/>
    <col min="6919" max="6919" width="5.140625" style="3" customWidth="1"/>
    <col min="6920" max="7168" width="9.140625" style="3"/>
    <col min="7169" max="7169" width="11.7109375" style="3" customWidth="1"/>
    <col min="7170" max="7170" width="15" style="3" customWidth="1"/>
    <col min="7171" max="7171" width="15.85546875" style="3" customWidth="1"/>
    <col min="7172" max="7172" width="14.7109375" style="3" customWidth="1"/>
    <col min="7173" max="7173" width="13.85546875" style="3" customWidth="1"/>
    <col min="7174" max="7174" width="18.5703125" style="3" customWidth="1"/>
    <col min="7175" max="7175" width="5.140625" style="3" customWidth="1"/>
    <col min="7176" max="7424" width="9.140625" style="3"/>
    <col min="7425" max="7425" width="11.7109375" style="3" customWidth="1"/>
    <col min="7426" max="7426" width="15" style="3" customWidth="1"/>
    <col min="7427" max="7427" width="15.85546875" style="3" customWidth="1"/>
    <col min="7428" max="7428" width="14.7109375" style="3" customWidth="1"/>
    <col min="7429" max="7429" width="13.85546875" style="3" customWidth="1"/>
    <col min="7430" max="7430" width="18.5703125" style="3" customWidth="1"/>
    <col min="7431" max="7431" width="5.140625" style="3" customWidth="1"/>
    <col min="7432" max="7680" width="9.140625" style="3"/>
    <col min="7681" max="7681" width="11.7109375" style="3" customWidth="1"/>
    <col min="7682" max="7682" width="15" style="3" customWidth="1"/>
    <col min="7683" max="7683" width="15.85546875" style="3" customWidth="1"/>
    <col min="7684" max="7684" width="14.7109375" style="3" customWidth="1"/>
    <col min="7685" max="7685" width="13.85546875" style="3" customWidth="1"/>
    <col min="7686" max="7686" width="18.5703125" style="3" customWidth="1"/>
    <col min="7687" max="7687" width="5.140625" style="3" customWidth="1"/>
    <col min="7688" max="7936" width="9.140625" style="3"/>
    <col min="7937" max="7937" width="11.7109375" style="3" customWidth="1"/>
    <col min="7938" max="7938" width="15" style="3" customWidth="1"/>
    <col min="7939" max="7939" width="15.85546875" style="3" customWidth="1"/>
    <col min="7940" max="7940" width="14.7109375" style="3" customWidth="1"/>
    <col min="7941" max="7941" width="13.85546875" style="3" customWidth="1"/>
    <col min="7942" max="7942" width="18.5703125" style="3" customWidth="1"/>
    <col min="7943" max="7943" width="5.140625" style="3" customWidth="1"/>
    <col min="7944" max="8192" width="9.140625" style="3"/>
    <col min="8193" max="8193" width="11.7109375" style="3" customWidth="1"/>
    <col min="8194" max="8194" width="15" style="3" customWidth="1"/>
    <col min="8195" max="8195" width="15.85546875" style="3" customWidth="1"/>
    <col min="8196" max="8196" width="14.7109375" style="3" customWidth="1"/>
    <col min="8197" max="8197" width="13.85546875" style="3" customWidth="1"/>
    <col min="8198" max="8198" width="18.5703125" style="3" customWidth="1"/>
    <col min="8199" max="8199" width="5.140625" style="3" customWidth="1"/>
    <col min="8200" max="8448" width="9.140625" style="3"/>
    <col min="8449" max="8449" width="11.7109375" style="3" customWidth="1"/>
    <col min="8450" max="8450" width="15" style="3" customWidth="1"/>
    <col min="8451" max="8451" width="15.85546875" style="3" customWidth="1"/>
    <col min="8452" max="8452" width="14.7109375" style="3" customWidth="1"/>
    <col min="8453" max="8453" width="13.85546875" style="3" customWidth="1"/>
    <col min="8454" max="8454" width="18.5703125" style="3" customWidth="1"/>
    <col min="8455" max="8455" width="5.140625" style="3" customWidth="1"/>
    <col min="8456" max="8704" width="9.140625" style="3"/>
    <col min="8705" max="8705" width="11.7109375" style="3" customWidth="1"/>
    <col min="8706" max="8706" width="15" style="3" customWidth="1"/>
    <col min="8707" max="8707" width="15.85546875" style="3" customWidth="1"/>
    <col min="8708" max="8708" width="14.7109375" style="3" customWidth="1"/>
    <col min="8709" max="8709" width="13.85546875" style="3" customWidth="1"/>
    <col min="8710" max="8710" width="18.5703125" style="3" customWidth="1"/>
    <col min="8711" max="8711" width="5.140625" style="3" customWidth="1"/>
    <col min="8712" max="8960" width="9.140625" style="3"/>
    <col min="8961" max="8961" width="11.7109375" style="3" customWidth="1"/>
    <col min="8962" max="8962" width="15" style="3" customWidth="1"/>
    <col min="8963" max="8963" width="15.85546875" style="3" customWidth="1"/>
    <col min="8964" max="8964" width="14.7109375" style="3" customWidth="1"/>
    <col min="8965" max="8965" width="13.85546875" style="3" customWidth="1"/>
    <col min="8966" max="8966" width="18.5703125" style="3" customWidth="1"/>
    <col min="8967" max="8967" width="5.140625" style="3" customWidth="1"/>
    <col min="8968" max="9216" width="9.140625" style="3"/>
    <col min="9217" max="9217" width="11.7109375" style="3" customWidth="1"/>
    <col min="9218" max="9218" width="15" style="3" customWidth="1"/>
    <col min="9219" max="9219" width="15.85546875" style="3" customWidth="1"/>
    <col min="9220" max="9220" width="14.7109375" style="3" customWidth="1"/>
    <col min="9221" max="9221" width="13.85546875" style="3" customWidth="1"/>
    <col min="9222" max="9222" width="18.5703125" style="3" customWidth="1"/>
    <col min="9223" max="9223" width="5.140625" style="3" customWidth="1"/>
    <col min="9224" max="9472" width="9.140625" style="3"/>
    <col min="9473" max="9473" width="11.7109375" style="3" customWidth="1"/>
    <col min="9474" max="9474" width="15" style="3" customWidth="1"/>
    <col min="9475" max="9475" width="15.85546875" style="3" customWidth="1"/>
    <col min="9476" max="9476" width="14.7109375" style="3" customWidth="1"/>
    <col min="9477" max="9477" width="13.85546875" style="3" customWidth="1"/>
    <col min="9478" max="9478" width="18.5703125" style="3" customWidth="1"/>
    <col min="9479" max="9479" width="5.140625" style="3" customWidth="1"/>
    <col min="9480" max="9728" width="9.140625" style="3"/>
    <col min="9729" max="9729" width="11.7109375" style="3" customWidth="1"/>
    <col min="9730" max="9730" width="15" style="3" customWidth="1"/>
    <col min="9731" max="9731" width="15.85546875" style="3" customWidth="1"/>
    <col min="9732" max="9732" width="14.7109375" style="3" customWidth="1"/>
    <col min="9733" max="9733" width="13.85546875" style="3" customWidth="1"/>
    <col min="9734" max="9734" width="18.5703125" style="3" customWidth="1"/>
    <col min="9735" max="9735" width="5.140625" style="3" customWidth="1"/>
    <col min="9736" max="9984" width="9.140625" style="3"/>
    <col min="9985" max="9985" width="11.7109375" style="3" customWidth="1"/>
    <col min="9986" max="9986" width="15" style="3" customWidth="1"/>
    <col min="9987" max="9987" width="15.85546875" style="3" customWidth="1"/>
    <col min="9988" max="9988" width="14.7109375" style="3" customWidth="1"/>
    <col min="9989" max="9989" width="13.85546875" style="3" customWidth="1"/>
    <col min="9990" max="9990" width="18.5703125" style="3" customWidth="1"/>
    <col min="9991" max="9991" width="5.140625" style="3" customWidth="1"/>
    <col min="9992" max="10240" width="9.140625" style="3"/>
    <col min="10241" max="10241" width="11.7109375" style="3" customWidth="1"/>
    <col min="10242" max="10242" width="15" style="3" customWidth="1"/>
    <col min="10243" max="10243" width="15.85546875" style="3" customWidth="1"/>
    <col min="10244" max="10244" width="14.7109375" style="3" customWidth="1"/>
    <col min="10245" max="10245" width="13.85546875" style="3" customWidth="1"/>
    <col min="10246" max="10246" width="18.5703125" style="3" customWidth="1"/>
    <col min="10247" max="10247" width="5.140625" style="3" customWidth="1"/>
    <col min="10248" max="10496" width="9.140625" style="3"/>
    <col min="10497" max="10497" width="11.7109375" style="3" customWidth="1"/>
    <col min="10498" max="10498" width="15" style="3" customWidth="1"/>
    <col min="10499" max="10499" width="15.85546875" style="3" customWidth="1"/>
    <col min="10500" max="10500" width="14.7109375" style="3" customWidth="1"/>
    <col min="10501" max="10501" width="13.85546875" style="3" customWidth="1"/>
    <col min="10502" max="10502" width="18.5703125" style="3" customWidth="1"/>
    <col min="10503" max="10503" width="5.140625" style="3" customWidth="1"/>
    <col min="10504" max="10752" width="9.140625" style="3"/>
    <col min="10753" max="10753" width="11.7109375" style="3" customWidth="1"/>
    <col min="10754" max="10754" width="15" style="3" customWidth="1"/>
    <col min="10755" max="10755" width="15.85546875" style="3" customWidth="1"/>
    <col min="10756" max="10756" width="14.7109375" style="3" customWidth="1"/>
    <col min="10757" max="10757" width="13.85546875" style="3" customWidth="1"/>
    <col min="10758" max="10758" width="18.5703125" style="3" customWidth="1"/>
    <col min="10759" max="10759" width="5.140625" style="3" customWidth="1"/>
    <col min="10760" max="11008" width="9.140625" style="3"/>
    <col min="11009" max="11009" width="11.7109375" style="3" customWidth="1"/>
    <col min="11010" max="11010" width="15" style="3" customWidth="1"/>
    <col min="11011" max="11011" width="15.85546875" style="3" customWidth="1"/>
    <col min="11012" max="11012" width="14.7109375" style="3" customWidth="1"/>
    <col min="11013" max="11013" width="13.85546875" style="3" customWidth="1"/>
    <col min="11014" max="11014" width="18.5703125" style="3" customWidth="1"/>
    <col min="11015" max="11015" width="5.140625" style="3" customWidth="1"/>
    <col min="11016" max="11264" width="9.140625" style="3"/>
    <col min="11265" max="11265" width="11.7109375" style="3" customWidth="1"/>
    <col min="11266" max="11266" width="15" style="3" customWidth="1"/>
    <col min="11267" max="11267" width="15.85546875" style="3" customWidth="1"/>
    <col min="11268" max="11268" width="14.7109375" style="3" customWidth="1"/>
    <col min="11269" max="11269" width="13.85546875" style="3" customWidth="1"/>
    <col min="11270" max="11270" width="18.5703125" style="3" customWidth="1"/>
    <col min="11271" max="11271" width="5.140625" style="3" customWidth="1"/>
    <col min="11272" max="11520" width="9.140625" style="3"/>
    <col min="11521" max="11521" width="11.7109375" style="3" customWidth="1"/>
    <col min="11522" max="11522" width="15" style="3" customWidth="1"/>
    <col min="11523" max="11523" width="15.85546875" style="3" customWidth="1"/>
    <col min="11524" max="11524" width="14.7109375" style="3" customWidth="1"/>
    <col min="11525" max="11525" width="13.85546875" style="3" customWidth="1"/>
    <col min="11526" max="11526" width="18.5703125" style="3" customWidth="1"/>
    <col min="11527" max="11527" width="5.140625" style="3" customWidth="1"/>
    <col min="11528" max="11776" width="9.140625" style="3"/>
    <col min="11777" max="11777" width="11.7109375" style="3" customWidth="1"/>
    <col min="11778" max="11778" width="15" style="3" customWidth="1"/>
    <col min="11779" max="11779" width="15.85546875" style="3" customWidth="1"/>
    <col min="11780" max="11780" width="14.7109375" style="3" customWidth="1"/>
    <col min="11781" max="11781" width="13.85546875" style="3" customWidth="1"/>
    <col min="11782" max="11782" width="18.5703125" style="3" customWidth="1"/>
    <col min="11783" max="11783" width="5.140625" style="3" customWidth="1"/>
    <col min="11784" max="12032" width="9.140625" style="3"/>
    <col min="12033" max="12033" width="11.7109375" style="3" customWidth="1"/>
    <col min="12034" max="12034" width="15" style="3" customWidth="1"/>
    <col min="12035" max="12035" width="15.85546875" style="3" customWidth="1"/>
    <col min="12036" max="12036" width="14.7109375" style="3" customWidth="1"/>
    <col min="12037" max="12037" width="13.85546875" style="3" customWidth="1"/>
    <col min="12038" max="12038" width="18.5703125" style="3" customWidth="1"/>
    <col min="12039" max="12039" width="5.140625" style="3" customWidth="1"/>
    <col min="12040" max="12288" width="9.140625" style="3"/>
    <col min="12289" max="12289" width="11.7109375" style="3" customWidth="1"/>
    <col min="12290" max="12290" width="15" style="3" customWidth="1"/>
    <col min="12291" max="12291" width="15.85546875" style="3" customWidth="1"/>
    <col min="12292" max="12292" width="14.7109375" style="3" customWidth="1"/>
    <col min="12293" max="12293" width="13.85546875" style="3" customWidth="1"/>
    <col min="12294" max="12294" width="18.5703125" style="3" customWidth="1"/>
    <col min="12295" max="12295" width="5.140625" style="3" customWidth="1"/>
    <col min="12296" max="12544" width="9.140625" style="3"/>
    <col min="12545" max="12545" width="11.7109375" style="3" customWidth="1"/>
    <col min="12546" max="12546" width="15" style="3" customWidth="1"/>
    <col min="12547" max="12547" width="15.85546875" style="3" customWidth="1"/>
    <col min="12548" max="12548" width="14.7109375" style="3" customWidth="1"/>
    <col min="12549" max="12549" width="13.85546875" style="3" customWidth="1"/>
    <col min="12550" max="12550" width="18.5703125" style="3" customWidth="1"/>
    <col min="12551" max="12551" width="5.140625" style="3" customWidth="1"/>
    <col min="12552" max="12800" width="9.140625" style="3"/>
    <col min="12801" max="12801" width="11.7109375" style="3" customWidth="1"/>
    <col min="12802" max="12802" width="15" style="3" customWidth="1"/>
    <col min="12803" max="12803" width="15.85546875" style="3" customWidth="1"/>
    <col min="12804" max="12804" width="14.7109375" style="3" customWidth="1"/>
    <col min="12805" max="12805" width="13.85546875" style="3" customWidth="1"/>
    <col min="12806" max="12806" width="18.5703125" style="3" customWidth="1"/>
    <col min="12807" max="12807" width="5.140625" style="3" customWidth="1"/>
    <col min="12808" max="13056" width="9.140625" style="3"/>
    <col min="13057" max="13057" width="11.7109375" style="3" customWidth="1"/>
    <col min="13058" max="13058" width="15" style="3" customWidth="1"/>
    <col min="13059" max="13059" width="15.85546875" style="3" customWidth="1"/>
    <col min="13060" max="13060" width="14.7109375" style="3" customWidth="1"/>
    <col min="13061" max="13061" width="13.85546875" style="3" customWidth="1"/>
    <col min="13062" max="13062" width="18.5703125" style="3" customWidth="1"/>
    <col min="13063" max="13063" width="5.140625" style="3" customWidth="1"/>
    <col min="13064" max="13312" width="9.140625" style="3"/>
    <col min="13313" max="13313" width="11.7109375" style="3" customWidth="1"/>
    <col min="13314" max="13314" width="15" style="3" customWidth="1"/>
    <col min="13315" max="13315" width="15.85546875" style="3" customWidth="1"/>
    <col min="13316" max="13316" width="14.7109375" style="3" customWidth="1"/>
    <col min="13317" max="13317" width="13.85546875" style="3" customWidth="1"/>
    <col min="13318" max="13318" width="18.5703125" style="3" customWidth="1"/>
    <col min="13319" max="13319" width="5.140625" style="3" customWidth="1"/>
    <col min="13320" max="13568" width="9.140625" style="3"/>
    <col min="13569" max="13569" width="11.7109375" style="3" customWidth="1"/>
    <col min="13570" max="13570" width="15" style="3" customWidth="1"/>
    <col min="13571" max="13571" width="15.85546875" style="3" customWidth="1"/>
    <col min="13572" max="13572" width="14.7109375" style="3" customWidth="1"/>
    <col min="13573" max="13573" width="13.85546875" style="3" customWidth="1"/>
    <col min="13574" max="13574" width="18.5703125" style="3" customWidth="1"/>
    <col min="13575" max="13575" width="5.140625" style="3" customWidth="1"/>
    <col min="13576" max="13824" width="9.140625" style="3"/>
    <col min="13825" max="13825" width="11.7109375" style="3" customWidth="1"/>
    <col min="13826" max="13826" width="15" style="3" customWidth="1"/>
    <col min="13827" max="13827" width="15.85546875" style="3" customWidth="1"/>
    <col min="13828" max="13828" width="14.7109375" style="3" customWidth="1"/>
    <col min="13829" max="13829" width="13.85546875" style="3" customWidth="1"/>
    <col min="13830" max="13830" width="18.5703125" style="3" customWidth="1"/>
    <col min="13831" max="13831" width="5.140625" style="3" customWidth="1"/>
    <col min="13832" max="14080" width="9.140625" style="3"/>
    <col min="14081" max="14081" width="11.7109375" style="3" customWidth="1"/>
    <col min="14082" max="14082" width="15" style="3" customWidth="1"/>
    <col min="14083" max="14083" width="15.85546875" style="3" customWidth="1"/>
    <col min="14084" max="14084" width="14.7109375" style="3" customWidth="1"/>
    <col min="14085" max="14085" width="13.85546875" style="3" customWidth="1"/>
    <col min="14086" max="14086" width="18.5703125" style="3" customWidth="1"/>
    <col min="14087" max="14087" width="5.140625" style="3" customWidth="1"/>
    <col min="14088" max="14336" width="9.140625" style="3"/>
    <col min="14337" max="14337" width="11.7109375" style="3" customWidth="1"/>
    <col min="14338" max="14338" width="15" style="3" customWidth="1"/>
    <col min="14339" max="14339" width="15.85546875" style="3" customWidth="1"/>
    <col min="14340" max="14340" width="14.7109375" style="3" customWidth="1"/>
    <col min="14341" max="14341" width="13.85546875" style="3" customWidth="1"/>
    <col min="14342" max="14342" width="18.5703125" style="3" customWidth="1"/>
    <col min="14343" max="14343" width="5.140625" style="3" customWidth="1"/>
    <col min="14344" max="14592" width="9.140625" style="3"/>
    <col min="14593" max="14593" width="11.7109375" style="3" customWidth="1"/>
    <col min="14594" max="14594" width="15" style="3" customWidth="1"/>
    <col min="14595" max="14595" width="15.85546875" style="3" customWidth="1"/>
    <col min="14596" max="14596" width="14.7109375" style="3" customWidth="1"/>
    <col min="14597" max="14597" width="13.85546875" style="3" customWidth="1"/>
    <col min="14598" max="14598" width="18.5703125" style="3" customWidth="1"/>
    <col min="14599" max="14599" width="5.140625" style="3" customWidth="1"/>
    <col min="14600" max="14848" width="9.140625" style="3"/>
    <col min="14849" max="14849" width="11.7109375" style="3" customWidth="1"/>
    <col min="14850" max="14850" width="15" style="3" customWidth="1"/>
    <col min="14851" max="14851" width="15.85546875" style="3" customWidth="1"/>
    <col min="14852" max="14852" width="14.7109375" style="3" customWidth="1"/>
    <col min="14853" max="14853" width="13.85546875" style="3" customWidth="1"/>
    <col min="14854" max="14854" width="18.5703125" style="3" customWidth="1"/>
    <col min="14855" max="14855" width="5.140625" style="3" customWidth="1"/>
    <col min="14856" max="15104" width="9.140625" style="3"/>
    <col min="15105" max="15105" width="11.7109375" style="3" customWidth="1"/>
    <col min="15106" max="15106" width="15" style="3" customWidth="1"/>
    <col min="15107" max="15107" width="15.85546875" style="3" customWidth="1"/>
    <col min="15108" max="15108" width="14.7109375" style="3" customWidth="1"/>
    <col min="15109" max="15109" width="13.85546875" style="3" customWidth="1"/>
    <col min="15110" max="15110" width="18.5703125" style="3" customWidth="1"/>
    <col min="15111" max="15111" width="5.140625" style="3" customWidth="1"/>
    <col min="15112" max="15360" width="9.140625" style="3"/>
    <col min="15361" max="15361" width="11.7109375" style="3" customWidth="1"/>
    <col min="15362" max="15362" width="15" style="3" customWidth="1"/>
    <col min="15363" max="15363" width="15.85546875" style="3" customWidth="1"/>
    <col min="15364" max="15364" width="14.7109375" style="3" customWidth="1"/>
    <col min="15365" max="15365" width="13.85546875" style="3" customWidth="1"/>
    <col min="15366" max="15366" width="18.5703125" style="3" customWidth="1"/>
    <col min="15367" max="15367" width="5.140625" style="3" customWidth="1"/>
    <col min="15368" max="15616" width="9.140625" style="3"/>
    <col min="15617" max="15617" width="11.7109375" style="3" customWidth="1"/>
    <col min="15618" max="15618" width="15" style="3" customWidth="1"/>
    <col min="15619" max="15619" width="15.85546875" style="3" customWidth="1"/>
    <col min="15620" max="15620" width="14.7109375" style="3" customWidth="1"/>
    <col min="15621" max="15621" width="13.85546875" style="3" customWidth="1"/>
    <col min="15622" max="15622" width="18.5703125" style="3" customWidth="1"/>
    <col min="15623" max="15623" width="5.140625" style="3" customWidth="1"/>
    <col min="15624" max="15872" width="9.140625" style="3"/>
    <col min="15873" max="15873" width="11.7109375" style="3" customWidth="1"/>
    <col min="15874" max="15874" width="15" style="3" customWidth="1"/>
    <col min="15875" max="15875" width="15.85546875" style="3" customWidth="1"/>
    <col min="15876" max="15876" width="14.7109375" style="3" customWidth="1"/>
    <col min="15877" max="15877" width="13.85546875" style="3" customWidth="1"/>
    <col min="15878" max="15878" width="18.5703125" style="3" customWidth="1"/>
    <col min="15879" max="15879" width="5.140625" style="3" customWidth="1"/>
    <col min="15880" max="16128" width="9.140625" style="3"/>
    <col min="16129" max="16129" width="11.7109375" style="3" customWidth="1"/>
    <col min="16130" max="16130" width="15" style="3" customWidth="1"/>
    <col min="16131" max="16131" width="15.85546875" style="3" customWidth="1"/>
    <col min="16132" max="16132" width="14.7109375" style="3" customWidth="1"/>
    <col min="16133" max="16133" width="13.85546875" style="3" customWidth="1"/>
    <col min="16134" max="16134" width="18.5703125" style="3" customWidth="1"/>
    <col min="16135" max="16135" width="5.140625" style="3" customWidth="1"/>
    <col min="16136" max="16384" width="9.140625" style="3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4" t="s">
        <v>1</v>
      </c>
      <c r="B3" s="5"/>
      <c r="C3" s="6" t="s">
        <v>2</v>
      </c>
      <c r="D3" s="6"/>
      <c r="E3" s="6"/>
      <c r="F3" s="6" t="s">
        <v>3</v>
      </c>
      <c r="G3" s="7"/>
    </row>
    <row r="4" spans="1:57" ht="12.95" customHeight="1">
      <c r="A4" s="8"/>
      <c r="B4" s="9"/>
      <c r="C4" s="10"/>
      <c r="D4" s="11"/>
      <c r="E4" s="11"/>
      <c r="G4" s="12"/>
    </row>
    <row r="5" spans="1:57" ht="12.95" customHeight="1">
      <c r="A5" s="13" t="s">
        <v>4</v>
      </c>
      <c r="B5" s="14"/>
      <c r="C5" s="15" t="s">
        <v>5</v>
      </c>
      <c r="D5" s="15"/>
      <c r="E5" s="15"/>
      <c r="F5" s="16" t="s">
        <v>6</v>
      </c>
      <c r="G5" s="17"/>
    </row>
    <row r="6" spans="1:57" ht="12.95" customHeight="1">
      <c r="A6" s="8"/>
      <c r="B6" s="9"/>
      <c r="C6" s="445" t="s">
        <v>37</v>
      </c>
      <c r="D6" s="446"/>
      <c r="E6" s="447"/>
      <c r="F6" s="18"/>
      <c r="G6" s="12"/>
    </row>
    <row r="7" spans="1:57">
      <c r="A7" s="13" t="s">
        <v>7</v>
      </c>
      <c r="B7" s="15"/>
      <c r="C7" s="450" t="s">
        <v>8</v>
      </c>
      <c r="D7" s="451"/>
      <c r="E7" s="16" t="s">
        <v>9</v>
      </c>
      <c r="F7" s="15"/>
      <c r="G7" s="17">
        <v>0</v>
      </c>
    </row>
    <row r="8" spans="1:57">
      <c r="A8" s="13" t="s">
        <v>10</v>
      </c>
      <c r="B8" s="15"/>
      <c r="C8" s="450"/>
      <c r="D8" s="451"/>
      <c r="E8" s="16" t="s">
        <v>11</v>
      </c>
      <c r="F8" s="15"/>
      <c r="G8" s="19">
        <f>IF(PocetMJ=0,,ROUND((F30+F32)/PocetMJ,1))</f>
        <v>0</v>
      </c>
    </row>
    <row r="9" spans="1:57">
      <c r="A9" s="20" t="s">
        <v>12</v>
      </c>
      <c r="B9" s="21"/>
      <c r="C9" s="21"/>
      <c r="D9" s="21"/>
      <c r="E9" s="22" t="s">
        <v>13</v>
      </c>
      <c r="F9" s="21"/>
      <c r="G9" s="23"/>
    </row>
    <row r="10" spans="1:57">
      <c r="A10" s="24" t="s">
        <v>14</v>
      </c>
      <c r="E10" s="25" t="s">
        <v>15</v>
      </c>
      <c r="F10" s="26"/>
      <c r="G10" s="12"/>
      <c r="BA10" s="27"/>
      <c r="BB10" s="27"/>
      <c r="BC10" s="27"/>
      <c r="BD10" s="27"/>
      <c r="BE10" s="27"/>
    </row>
    <row r="11" spans="1:57">
      <c r="A11" s="24"/>
      <c r="B11" s="26" t="s">
        <v>16</v>
      </c>
      <c r="E11" s="452"/>
      <c r="F11" s="453"/>
      <c r="G11" s="454"/>
    </row>
    <row r="12" spans="1:57" ht="28.5" customHeight="1" thickBot="1">
      <c r="A12" s="28" t="s">
        <v>17</v>
      </c>
      <c r="B12" s="29"/>
      <c r="C12" s="29"/>
      <c r="D12" s="29"/>
      <c r="E12" s="30"/>
      <c r="F12" s="30"/>
      <c r="G12" s="31"/>
    </row>
    <row r="13" spans="1:57" ht="17.25" customHeight="1" thickBot="1">
      <c r="A13" s="455" t="s">
        <v>18</v>
      </c>
      <c r="B13" s="456"/>
      <c r="C13" s="457"/>
      <c r="D13" s="32" t="s">
        <v>19</v>
      </c>
      <c r="E13" s="33" t="s">
        <v>20</v>
      </c>
      <c r="F13" s="34" t="s">
        <v>21</v>
      </c>
      <c r="G13" s="35"/>
    </row>
    <row r="14" spans="1:57" ht="15.95" customHeight="1">
      <c r="A14" s="36" t="s">
        <v>38</v>
      </c>
      <c r="B14" s="458" t="s">
        <v>39</v>
      </c>
      <c r="C14" s="459"/>
      <c r="D14" s="37">
        <f>SUM(' Stavba101,102'!ZakladDPHZakl)</f>
        <v>0</v>
      </c>
      <c r="E14" s="38">
        <f>SUM(D14*0.21)</f>
        <v>0</v>
      </c>
      <c r="F14" s="38">
        <f>SUM(D14+E14)</f>
        <v>0</v>
      </c>
      <c r="G14" s="39" t="s">
        <v>22</v>
      </c>
    </row>
    <row r="15" spans="1:57" ht="15.95" customHeight="1">
      <c r="A15" s="40" t="s">
        <v>40</v>
      </c>
      <c r="B15" s="460" t="s">
        <v>41</v>
      </c>
      <c r="C15" s="461"/>
      <c r="D15" s="41">
        <f>SUM('Stavba301,302'!AG54:AM54)</f>
        <v>0</v>
      </c>
      <c r="E15" s="38">
        <f t="shared" ref="E15:E22" si="0">SUM(D15*0.21)</f>
        <v>0</v>
      </c>
      <c r="F15" s="38">
        <f t="shared" ref="F15:F22" si="1">SUM(D15+E15)</f>
        <v>0</v>
      </c>
      <c r="G15" s="39" t="s">
        <v>22</v>
      </c>
    </row>
    <row r="16" spans="1:57" ht="15.95" customHeight="1">
      <c r="A16" s="40" t="s">
        <v>42</v>
      </c>
      <c r="B16" s="460" t="s">
        <v>43</v>
      </c>
      <c r="C16" s="461"/>
      <c r="D16" s="41">
        <f>SUM('Stavba401,402'!AG104:AM104)</f>
        <v>0</v>
      </c>
      <c r="E16" s="38">
        <f t="shared" si="0"/>
        <v>0</v>
      </c>
      <c r="F16" s="38">
        <f t="shared" si="1"/>
        <v>0</v>
      </c>
      <c r="G16" s="39" t="s">
        <v>22</v>
      </c>
    </row>
    <row r="17" spans="1:7" ht="15.95" customHeight="1">
      <c r="A17" s="40" t="s">
        <v>44</v>
      </c>
      <c r="B17" s="460" t="s">
        <v>45</v>
      </c>
      <c r="C17" s="461"/>
      <c r="D17" s="41">
        <f>SUM(Stavba500!AG94)</f>
        <v>0</v>
      </c>
      <c r="E17" s="38">
        <f t="shared" si="0"/>
        <v>0</v>
      </c>
      <c r="F17" s="38">
        <f t="shared" si="1"/>
        <v>0</v>
      </c>
      <c r="G17" s="39" t="s">
        <v>22</v>
      </c>
    </row>
    <row r="18" spans="1:7" ht="15.95" customHeight="1">
      <c r="A18" s="40"/>
      <c r="B18" s="460"/>
      <c r="C18" s="461"/>
      <c r="D18" s="41"/>
      <c r="E18" s="38"/>
      <c r="F18" s="38"/>
      <c r="G18" s="39"/>
    </row>
    <row r="19" spans="1:7" ht="15.95" customHeight="1">
      <c r="A19" s="40"/>
      <c r="B19" s="460"/>
      <c r="C19" s="461"/>
      <c r="D19" s="41"/>
      <c r="E19" s="38"/>
      <c r="F19" s="38"/>
      <c r="G19" s="39"/>
    </row>
    <row r="20" spans="1:7" ht="15.95" customHeight="1">
      <c r="A20" s="40"/>
      <c r="B20" s="460"/>
      <c r="C20" s="461"/>
      <c r="D20" s="41"/>
      <c r="E20" s="38"/>
      <c r="F20" s="38"/>
      <c r="G20" s="39"/>
    </row>
    <row r="21" spans="1:7" ht="15.95" customHeight="1" thickBot="1">
      <c r="A21" s="42"/>
      <c r="B21" s="448"/>
      <c r="C21" s="449"/>
      <c r="D21" s="43"/>
      <c r="E21" s="44"/>
      <c r="F21" s="44"/>
      <c r="G21" s="45"/>
    </row>
    <row r="22" spans="1:7" ht="15.95" customHeight="1" thickBot="1">
      <c r="A22" s="46"/>
      <c r="B22" s="442" t="s">
        <v>23</v>
      </c>
      <c r="C22" s="443"/>
      <c r="D22" s="47">
        <f>SUM(D14:D21)</f>
        <v>0</v>
      </c>
      <c r="E22" s="48">
        <f t="shared" si="0"/>
        <v>0</v>
      </c>
      <c r="F22" s="48">
        <f t="shared" si="1"/>
        <v>0</v>
      </c>
      <c r="G22" s="39" t="s">
        <v>22</v>
      </c>
    </row>
    <row r="23" spans="1:7">
      <c r="A23" s="4" t="s">
        <v>24</v>
      </c>
      <c r="B23" s="6"/>
      <c r="C23" s="49" t="s">
        <v>25</v>
      </c>
      <c r="D23" s="6"/>
      <c r="E23" s="49" t="s">
        <v>26</v>
      </c>
      <c r="F23" s="6"/>
      <c r="G23" s="7"/>
    </row>
    <row r="24" spans="1:7">
      <c r="A24" s="13"/>
      <c r="B24" s="15"/>
      <c r="C24" s="16" t="s">
        <v>27</v>
      </c>
      <c r="D24" s="15"/>
      <c r="E24" s="16" t="s">
        <v>27</v>
      </c>
      <c r="F24" s="15"/>
      <c r="G24" s="17"/>
    </row>
    <row r="25" spans="1:7">
      <c r="A25" s="24" t="s">
        <v>28</v>
      </c>
      <c r="B25" s="50"/>
      <c r="C25" s="25" t="s">
        <v>28</v>
      </c>
      <c r="E25" s="25" t="s">
        <v>28</v>
      </c>
      <c r="G25" s="12"/>
    </row>
    <row r="26" spans="1:7">
      <c r="A26" s="24"/>
      <c r="B26" s="51"/>
      <c r="C26" s="25" t="s">
        <v>29</v>
      </c>
      <c r="E26" s="25" t="s">
        <v>30</v>
      </c>
      <c r="G26" s="12"/>
    </row>
    <row r="27" spans="1:7">
      <c r="A27" s="24"/>
      <c r="C27" s="25"/>
      <c r="E27" s="25"/>
      <c r="G27" s="12"/>
    </row>
    <row r="28" spans="1:7" ht="97.5" customHeight="1">
      <c r="A28" s="24"/>
      <c r="C28" s="25"/>
      <c r="E28" s="25"/>
      <c r="G28" s="12"/>
    </row>
    <row r="29" spans="1:7">
      <c r="A29" s="13" t="s">
        <v>31</v>
      </c>
      <c r="B29" s="15"/>
      <c r="C29" s="52">
        <v>0</v>
      </c>
      <c r="D29" s="15" t="s">
        <v>32</v>
      </c>
      <c r="E29" s="16"/>
      <c r="F29" s="53"/>
      <c r="G29" s="17"/>
    </row>
    <row r="30" spans="1:7">
      <c r="A30" s="13" t="s">
        <v>31</v>
      </c>
      <c r="B30" s="15"/>
      <c r="C30" s="52">
        <v>15</v>
      </c>
      <c r="D30" s="15" t="s">
        <v>32</v>
      </c>
      <c r="E30" s="16"/>
      <c r="F30" s="53"/>
      <c r="G30" s="17"/>
    </row>
    <row r="31" spans="1:7">
      <c r="A31" s="13" t="s">
        <v>33</v>
      </c>
      <c r="B31" s="15"/>
      <c r="C31" s="52">
        <v>15</v>
      </c>
      <c r="D31" s="15" t="s">
        <v>32</v>
      </c>
      <c r="E31" s="16"/>
      <c r="F31" s="54"/>
      <c r="G31" s="23"/>
    </row>
    <row r="32" spans="1:7">
      <c r="A32" s="13" t="s">
        <v>31</v>
      </c>
      <c r="B32" s="15"/>
      <c r="C32" s="52">
        <v>21</v>
      </c>
      <c r="D32" s="15" t="s">
        <v>32</v>
      </c>
      <c r="E32" s="16"/>
      <c r="F32" s="53">
        <f>SUM(D22)</f>
        <v>0</v>
      </c>
      <c r="G32" s="17"/>
    </row>
    <row r="33" spans="1:8">
      <c r="A33" s="13" t="s">
        <v>33</v>
      </c>
      <c r="B33" s="15"/>
      <c r="C33" s="52">
        <v>21</v>
      </c>
      <c r="D33" s="15" t="s">
        <v>32</v>
      </c>
      <c r="E33" s="16"/>
      <c r="F33" s="54">
        <f>SUM(E22)</f>
        <v>0</v>
      </c>
      <c r="G33" s="23"/>
    </row>
    <row r="34" spans="1:8" s="60" customFormat="1" ht="19.5" customHeight="1" thickBot="1">
      <c r="A34" s="55" t="s">
        <v>34</v>
      </c>
      <c r="B34" s="56"/>
      <c r="C34" s="56"/>
      <c r="D34" s="56"/>
      <c r="E34" s="57"/>
      <c r="F34" s="58">
        <f>SUM(F22)</f>
        <v>0</v>
      </c>
      <c r="G34" s="59"/>
    </row>
    <row r="36" spans="1:8">
      <c r="A36" s="3" t="s">
        <v>35</v>
      </c>
      <c r="H36" s="3" t="s">
        <v>36</v>
      </c>
    </row>
    <row r="37" spans="1:8" ht="14.25" customHeight="1">
      <c r="B37" s="444"/>
      <c r="C37" s="444"/>
      <c r="D37" s="444"/>
      <c r="E37" s="444"/>
      <c r="F37" s="444"/>
      <c r="G37" s="444"/>
      <c r="H37" s="3" t="s">
        <v>36</v>
      </c>
    </row>
    <row r="38" spans="1:8" ht="12.75" customHeight="1">
      <c r="A38" s="61"/>
      <c r="B38" s="444"/>
      <c r="C38" s="444"/>
      <c r="D38" s="444"/>
      <c r="E38" s="444"/>
      <c r="F38" s="444"/>
      <c r="G38" s="444"/>
      <c r="H38" s="3" t="s">
        <v>36</v>
      </c>
    </row>
    <row r="39" spans="1:8">
      <c r="A39" s="61"/>
      <c r="B39" s="444"/>
      <c r="C39" s="444"/>
      <c r="D39" s="444"/>
      <c r="E39" s="444"/>
      <c r="F39" s="444"/>
      <c r="G39" s="444"/>
      <c r="H39" s="3" t="s">
        <v>36</v>
      </c>
    </row>
    <row r="40" spans="1:8">
      <c r="A40" s="61"/>
      <c r="B40" s="444"/>
      <c r="C40" s="444"/>
      <c r="D40" s="444"/>
      <c r="E40" s="444"/>
      <c r="F40" s="444"/>
      <c r="G40" s="444"/>
      <c r="H40" s="3" t="s">
        <v>36</v>
      </c>
    </row>
    <row r="41" spans="1:8">
      <c r="A41" s="61"/>
      <c r="B41" s="444"/>
      <c r="C41" s="444"/>
      <c r="D41" s="444"/>
      <c r="E41" s="444"/>
      <c r="F41" s="444"/>
      <c r="G41" s="444"/>
      <c r="H41" s="3" t="s">
        <v>36</v>
      </c>
    </row>
    <row r="42" spans="1:8">
      <c r="A42" s="61"/>
      <c r="B42" s="444"/>
      <c r="C42" s="444"/>
      <c r="D42" s="444"/>
      <c r="E42" s="444"/>
      <c r="F42" s="444"/>
      <c r="G42" s="444"/>
      <c r="H42" s="3" t="s">
        <v>36</v>
      </c>
    </row>
    <row r="43" spans="1:8">
      <c r="A43" s="61"/>
      <c r="B43" s="444"/>
      <c r="C43" s="444"/>
      <c r="D43" s="444"/>
      <c r="E43" s="444"/>
      <c r="F43" s="444"/>
      <c r="G43" s="444"/>
      <c r="H43" s="3" t="s">
        <v>36</v>
      </c>
    </row>
    <row r="44" spans="1:8">
      <c r="A44" s="61"/>
      <c r="B44" s="444"/>
      <c r="C44" s="444"/>
      <c r="D44" s="444"/>
      <c r="E44" s="444"/>
      <c r="F44" s="444"/>
      <c r="G44" s="444"/>
      <c r="H44" s="3" t="s">
        <v>36</v>
      </c>
    </row>
    <row r="45" spans="1:8" ht="3" customHeight="1">
      <c r="A45" s="61"/>
      <c r="B45" s="444"/>
      <c r="C45" s="444"/>
      <c r="D45" s="444"/>
      <c r="E45" s="444"/>
      <c r="F45" s="444"/>
      <c r="G45" s="444"/>
      <c r="H45" s="3" t="s">
        <v>36</v>
      </c>
    </row>
    <row r="46" spans="1:8">
      <c r="B46" s="441"/>
      <c r="C46" s="441"/>
      <c r="D46" s="441"/>
      <c r="E46" s="441"/>
      <c r="F46" s="441"/>
      <c r="G46" s="441"/>
    </row>
    <row r="47" spans="1:8">
      <c r="B47" s="441"/>
      <c r="C47" s="441"/>
      <c r="D47" s="441"/>
      <c r="E47" s="441"/>
      <c r="F47" s="441"/>
      <c r="G47" s="441"/>
    </row>
    <row r="48" spans="1:8">
      <c r="B48" s="441"/>
      <c r="C48" s="441"/>
      <c r="D48" s="441"/>
      <c r="E48" s="441"/>
      <c r="F48" s="441"/>
      <c r="G48" s="441"/>
    </row>
    <row r="49" spans="2:7">
      <c r="B49" s="441"/>
      <c r="C49" s="441"/>
      <c r="D49" s="441"/>
      <c r="E49" s="441"/>
      <c r="F49" s="441"/>
      <c r="G49" s="441"/>
    </row>
    <row r="50" spans="2:7">
      <c r="B50" s="441"/>
      <c r="C50" s="441"/>
      <c r="D50" s="441"/>
      <c r="E50" s="441"/>
      <c r="F50" s="441"/>
      <c r="G50" s="441"/>
    </row>
    <row r="51" spans="2:7">
      <c r="B51" s="441"/>
      <c r="C51" s="441"/>
      <c r="D51" s="441"/>
      <c r="E51" s="441"/>
      <c r="F51" s="441"/>
      <c r="G51" s="441"/>
    </row>
    <row r="52" spans="2:7">
      <c r="B52" s="441"/>
      <c r="C52" s="441"/>
      <c r="D52" s="441"/>
      <c r="E52" s="441"/>
      <c r="F52" s="441"/>
      <c r="G52" s="441"/>
    </row>
    <row r="53" spans="2:7">
      <c r="B53" s="441"/>
      <c r="C53" s="441"/>
      <c r="D53" s="441"/>
      <c r="E53" s="441"/>
      <c r="F53" s="441"/>
      <c r="G53" s="441"/>
    </row>
    <row r="54" spans="2:7">
      <c r="B54" s="441"/>
      <c r="C54" s="441"/>
      <c r="D54" s="441"/>
      <c r="E54" s="441"/>
      <c r="F54" s="441"/>
      <c r="G54" s="441"/>
    </row>
    <row r="55" spans="2:7">
      <c r="B55" s="441"/>
      <c r="C55" s="441"/>
      <c r="D55" s="441"/>
      <c r="E55" s="441"/>
      <c r="F55" s="441"/>
      <c r="G55" s="441"/>
    </row>
  </sheetData>
  <mergeCells count="25">
    <mergeCell ref="C6:E6"/>
    <mergeCell ref="B21:C21"/>
    <mergeCell ref="C7:D7"/>
    <mergeCell ref="C8:D8"/>
    <mergeCell ref="E11:G11"/>
    <mergeCell ref="A13:C13"/>
    <mergeCell ref="B14:C14"/>
    <mergeCell ref="B15:C15"/>
    <mergeCell ref="B16:C16"/>
    <mergeCell ref="B17:C17"/>
    <mergeCell ref="B18:C18"/>
    <mergeCell ref="B19:C19"/>
    <mergeCell ref="B20:C20"/>
    <mergeCell ref="B55:G55"/>
    <mergeCell ref="B22:C22"/>
    <mergeCell ref="B37:G45"/>
    <mergeCell ref="B46:G46"/>
    <mergeCell ref="B47:G47"/>
    <mergeCell ref="B48:G48"/>
    <mergeCell ref="B49:G49"/>
    <mergeCell ref="B50:G50"/>
    <mergeCell ref="B51:G51"/>
    <mergeCell ref="B52:G52"/>
    <mergeCell ref="B53:G53"/>
    <mergeCell ref="B54:G5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CEA8E1-E30C-4B72-8115-2606588D805F}">
  <sheetPr>
    <pageSetUpPr fitToPage="1"/>
  </sheetPr>
  <dimension ref="A1:CM105"/>
  <sheetViews>
    <sheetView showGridLines="0" workbookViewId="0">
      <selection activeCell="AR16" sqref="AR16"/>
    </sheetView>
  </sheetViews>
  <sheetFormatPr defaultRowHeight="11.25"/>
  <cols>
    <col min="1" max="1" width="7.140625" style="226" customWidth="1"/>
    <col min="2" max="2" width="1.42578125" style="226" customWidth="1"/>
    <col min="3" max="3" width="3.5703125" style="226" customWidth="1"/>
    <col min="4" max="33" width="2.28515625" style="226" customWidth="1"/>
    <col min="34" max="34" width="2.85546875" style="226" customWidth="1"/>
    <col min="35" max="35" width="27.140625" style="226" customWidth="1"/>
    <col min="36" max="37" width="2.140625" style="226" customWidth="1"/>
    <col min="38" max="38" width="7.140625" style="226" customWidth="1"/>
    <col min="39" max="39" width="2.85546875" style="226" customWidth="1"/>
    <col min="40" max="40" width="11.42578125" style="226" customWidth="1"/>
    <col min="41" max="41" width="6.42578125" style="226" customWidth="1"/>
    <col min="42" max="42" width="3.5703125" style="226" customWidth="1"/>
    <col min="43" max="43" width="6.140625" style="226" customWidth="1"/>
    <col min="44" max="44" width="11.7109375" style="226" customWidth="1"/>
    <col min="45" max="56" width="2.7109375" style="226" customWidth="1"/>
    <col min="57" max="57" width="57" style="226" customWidth="1"/>
    <col min="58" max="16384" width="9.140625" style="226"/>
  </cols>
  <sheetData>
    <row r="1" spans="1:74">
      <c r="A1" s="225" t="s">
        <v>411</v>
      </c>
      <c r="AZ1" s="225" t="s">
        <v>406</v>
      </c>
      <c r="BA1" s="225" t="s">
        <v>413</v>
      </c>
      <c r="BB1" s="225" t="s">
        <v>406</v>
      </c>
      <c r="BT1" s="225" t="s">
        <v>414</v>
      </c>
      <c r="BU1" s="225" t="s">
        <v>414</v>
      </c>
      <c r="BV1" s="225" t="s">
        <v>1237</v>
      </c>
    </row>
    <row r="2" spans="1:74" ht="36.950000000000003" customHeight="1">
      <c r="AR2" s="538" t="s">
        <v>416</v>
      </c>
      <c r="AS2" s="539"/>
      <c r="AT2" s="539"/>
      <c r="AU2" s="539"/>
      <c r="AV2" s="539"/>
      <c r="AW2" s="539"/>
      <c r="AX2" s="539"/>
      <c r="AY2" s="539"/>
      <c r="AZ2" s="539"/>
      <c r="BA2" s="539"/>
      <c r="BB2" s="539"/>
      <c r="BC2" s="539"/>
      <c r="BD2" s="539"/>
      <c r="BE2" s="539"/>
      <c r="BS2" s="227" t="s">
        <v>417</v>
      </c>
      <c r="BT2" s="227" t="s">
        <v>418</v>
      </c>
    </row>
    <row r="3" spans="1:74" ht="6.95" customHeight="1">
      <c r="B3" s="228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229"/>
      <c r="AG3" s="229"/>
      <c r="AH3" s="229"/>
      <c r="AI3" s="229"/>
      <c r="AJ3" s="229"/>
      <c r="AK3" s="229"/>
      <c r="AL3" s="229"/>
      <c r="AM3" s="229"/>
      <c r="AN3" s="229"/>
      <c r="AO3" s="229"/>
      <c r="AP3" s="229"/>
      <c r="AQ3" s="229"/>
      <c r="AR3" s="230"/>
      <c r="BS3" s="227" t="s">
        <v>417</v>
      </c>
      <c r="BT3" s="227" t="s">
        <v>419</v>
      </c>
    </row>
    <row r="4" spans="1:74" ht="24.95" customHeight="1">
      <c r="B4" s="230"/>
      <c r="D4" s="231" t="s">
        <v>420</v>
      </c>
      <c r="AR4" s="230"/>
      <c r="AS4" s="232" t="s">
        <v>421</v>
      </c>
      <c r="BE4" s="233" t="s">
        <v>422</v>
      </c>
      <c r="BS4" s="227" t="s">
        <v>423</v>
      </c>
    </row>
    <row r="5" spans="1:74" ht="12" customHeight="1">
      <c r="B5" s="230"/>
      <c r="D5" s="234" t="s">
        <v>424</v>
      </c>
      <c r="K5" s="540" t="s">
        <v>1238</v>
      </c>
      <c r="L5" s="539"/>
      <c r="M5" s="539"/>
      <c r="N5" s="539"/>
      <c r="O5" s="539"/>
      <c r="P5" s="539"/>
      <c r="Q5" s="539"/>
      <c r="R5" s="539"/>
      <c r="S5" s="539"/>
      <c r="T5" s="539"/>
      <c r="U5" s="539"/>
      <c r="V5" s="539"/>
      <c r="W5" s="539"/>
      <c r="X5" s="539"/>
      <c r="Y5" s="539"/>
      <c r="Z5" s="539"/>
      <c r="AA5" s="539"/>
      <c r="AB5" s="539"/>
      <c r="AC5" s="539"/>
      <c r="AD5" s="539"/>
      <c r="AE5" s="539"/>
      <c r="AF5" s="539"/>
      <c r="AG5" s="539"/>
      <c r="AH5" s="539"/>
      <c r="AI5" s="539"/>
      <c r="AJ5" s="539"/>
      <c r="AK5" s="539"/>
      <c r="AL5" s="539"/>
      <c r="AM5" s="539"/>
      <c r="AN5" s="539"/>
      <c r="AO5" s="539"/>
      <c r="AR5" s="230"/>
      <c r="BE5" s="541" t="s">
        <v>1239</v>
      </c>
      <c r="BS5" s="227" t="s">
        <v>417</v>
      </c>
    </row>
    <row r="6" spans="1:74" ht="36.950000000000003" customHeight="1">
      <c r="B6" s="230"/>
      <c r="D6" s="236" t="s">
        <v>427</v>
      </c>
      <c r="K6" s="544" t="s">
        <v>37</v>
      </c>
      <c r="L6" s="539"/>
      <c r="M6" s="539"/>
      <c r="N6" s="539"/>
      <c r="O6" s="539"/>
      <c r="P6" s="539"/>
      <c r="Q6" s="539"/>
      <c r="R6" s="539"/>
      <c r="S6" s="539"/>
      <c r="T6" s="539"/>
      <c r="U6" s="539"/>
      <c r="V6" s="539"/>
      <c r="W6" s="539"/>
      <c r="X6" s="539"/>
      <c r="Y6" s="539"/>
      <c r="Z6" s="539"/>
      <c r="AA6" s="539"/>
      <c r="AB6" s="539"/>
      <c r="AC6" s="539"/>
      <c r="AD6" s="539"/>
      <c r="AE6" s="539"/>
      <c r="AF6" s="539"/>
      <c r="AG6" s="539"/>
      <c r="AH6" s="539"/>
      <c r="AI6" s="539"/>
      <c r="AJ6" s="539"/>
      <c r="AK6" s="539"/>
      <c r="AL6" s="539"/>
      <c r="AM6" s="539"/>
      <c r="AN6" s="539"/>
      <c r="AO6" s="539"/>
      <c r="AR6" s="230"/>
      <c r="BE6" s="542"/>
      <c r="BS6" s="227" t="s">
        <v>1240</v>
      </c>
    </row>
    <row r="7" spans="1:74" ht="12" customHeight="1">
      <c r="B7" s="230"/>
      <c r="D7" s="237" t="s">
        <v>429</v>
      </c>
      <c r="K7" s="235" t="s">
        <v>406</v>
      </c>
      <c r="AK7" s="237" t="s">
        <v>430</v>
      </c>
      <c r="AN7" s="235" t="s">
        <v>406</v>
      </c>
      <c r="AR7" s="230"/>
      <c r="BE7" s="542"/>
      <c r="BS7" s="227" t="s">
        <v>87</v>
      </c>
    </row>
    <row r="8" spans="1:74" ht="12" customHeight="1">
      <c r="B8" s="230"/>
      <c r="D8" s="237" t="s">
        <v>431</v>
      </c>
      <c r="K8" s="235" t="s">
        <v>50</v>
      </c>
      <c r="AK8" s="237" t="s">
        <v>432</v>
      </c>
      <c r="AN8" s="238" t="s">
        <v>1241</v>
      </c>
      <c r="AR8" s="230"/>
      <c r="BE8" s="542"/>
      <c r="BS8" s="227" t="s">
        <v>615</v>
      </c>
    </row>
    <row r="9" spans="1:74" ht="14.45" customHeight="1">
      <c r="B9" s="230"/>
      <c r="AR9" s="230"/>
      <c r="BE9" s="542"/>
      <c r="BS9" s="227" t="s">
        <v>1242</v>
      </c>
    </row>
    <row r="10" spans="1:74" ht="12" customHeight="1">
      <c r="B10" s="230"/>
      <c r="D10" s="237" t="s">
        <v>434</v>
      </c>
      <c r="AK10" s="237" t="s">
        <v>53</v>
      </c>
      <c r="AN10" s="235" t="s">
        <v>1243</v>
      </c>
      <c r="AR10" s="230"/>
      <c r="BE10" s="542"/>
      <c r="BS10" s="227" t="s">
        <v>1240</v>
      </c>
    </row>
    <row r="11" spans="1:74" ht="18.399999999999999" customHeight="1">
      <c r="B11" s="230"/>
      <c r="E11" s="235" t="s">
        <v>1244</v>
      </c>
      <c r="AK11" s="237" t="s">
        <v>54</v>
      </c>
      <c r="AN11" s="235" t="s">
        <v>1245</v>
      </c>
      <c r="AR11" s="230"/>
      <c r="BE11" s="542"/>
      <c r="BS11" s="227" t="s">
        <v>1240</v>
      </c>
    </row>
    <row r="12" spans="1:74" ht="6.95" customHeight="1">
      <c r="B12" s="230"/>
      <c r="AR12" s="230"/>
      <c r="BE12" s="542"/>
      <c r="BS12" s="227" t="s">
        <v>1240</v>
      </c>
    </row>
    <row r="13" spans="1:74" ht="12" customHeight="1">
      <c r="B13" s="230"/>
      <c r="D13" s="237" t="s">
        <v>435</v>
      </c>
      <c r="AK13" s="237" t="s">
        <v>53</v>
      </c>
      <c r="AN13" s="239" t="s">
        <v>436</v>
      </c>
      <c r="AR13" s="230"/>
      <c r="BE13" s="542"/>
      <c r="BS13" s="227" t="s">
        <v>1240</v>
      </c>
    </row>
    <row r="14" spans="1:74" ht="12.75">
      <c r="B14" s="230"/>
      <c r="E14" s="545" t="s">
        <v>436</v>
      </c>
      <c r="F14" s="546"/>
      <c r="G14" s="546"/>
      <c r="H14" s="546"/>
      <c r="I14" s="546"/>
      <c r="J14" s="546"/>
      <c r="K14" s="546"/>
      <c r="L14" s="546"/>
      <c r="M14" s="546"/>
      <c r="N14" s="546"/>
      <c r="O14" s="546"/>
      <c r="P14" s="546"/>
      <c r="Q14" s="546"/>
      <c r="R14" s="546"/>
      <c r="S14" s="546"/>
      <c r="T14" s="546"/>
      <c r="U14" s="546"/>
      <c r="V14" s="546"/>
      <c r="W14" s="546"/>
      <c r="X14" s="546"/>
      <c r="Y14" s="546"/>
      <c r="Z14" s="546"/>
      <c r="AA14" s="546"/>
      <c r="AB14" s="546"/>
      <c r="AC14" s="546"/>
      <c r="AD14" s="546"/>
      <c r="AE14" s="546"/>
      <c r="AF14" s="546"/>
      <c r="AG14" s="546"/>
      <c r="AH14" s="546"/>
      <c r="AI14" s="546"/>
      <c r="AJ14" s="546"/>
      <c r="AK14" s="237" t="s">
        <v>54</v>
      </c>
      <c r="AN14" s="239" t="s">
        <v>436</v>
      </c>
      <c r="AR14" s="230"/>
      <c r="BE14" s="542"/>
      <c r="BS14" s="227" t="s">
        <v>1240</v>
      </c>
    </row>
    <row r="15" spans="1:74" ht="6.95" customHeight="1">
      <c r="B15" s="230"/>
      <c r="AR15" s="230"/>
      <c r="BE15" s="542"/>
      <c r="BS15" s="227" t="s">
        <v>414</v>
      </c>
    </row>
    <row r="16" spans="1:74" ht="12" customHeight="1">
      <c r="B16" s="230"/>
      <c r="D16" s="237" t="s">
        <v>55</v>
      </c>
      <c r="AK16" s="237" t="s">
        <v>53</v>
      </c>
      <c r="AN16" s="235" t="s">
        <v>1246</v>
      </c>
      <c r="AR16" s="230"/>
      <c r="BE16" s="542"/>
      <c r="BS16" s="227" t="s">
        <v>414</v>
      </c>
    </row>
    <row r="17" spans="2:71" ht="18.399999999999999" customHeight="1">
      <c r="B17" s="230"/>
      <c r="E17" s="235" t="s">
        <v>1247</v>
      </c>
      <c r="AK17" s="237" t="s">
        <v>54</v>
      </c>
      <c r="AN17" s="235" t="s">
        <v>406</v>
      </c>
      <c r="AR17" s="230"/>
      <c r="BE17" s="542"/>
      <c r="BS17" s="227" t="s">
        <v>438</v>
      </c>
    </row>
    <row r="18" spans="2:71" ht="6.95" customHeight="1">
      <c r="B18" s="230"/>
      <c r="AR18" s="230"/>
      <c r="BE18" s="542"/>
      <c r="BS18" s="227" t="s">
        <v>417</v>
      </c>
    </row>
    <row r="19" spans="2:71" ht="12" customHeight="1">
      <c r="B19" s="230"/>
      <c r="D19" s="237" t="s">
        <v>439</v>
      </c>
      <c r="AK19" s="237" t="s">
        <v>53</v>
      </c>
      <c r="AN19" s="235" t="s">
        <v>1246</v>
      </c>
      <c r="AR19" s="230"/>
      <c r="BE19" s="542"/>
      <c r="BS19" s="227" t="s">
        <v>417</v>
      </c>
    </row>
    <row r="20" spans="2:71" ht="18.399999999999999" customHeight="1">
      <c r="B20" s="230"/>
      <c r="E20" s="235" t="s">
        <v>1248</v>
      </c>
      <c r="AK20" s="237" t="s">
        <v>54</v>
      </c>
      <c r="AN20" s="235" t="s">
        <v>406</v>
      </c>
      <c r="AR20" s="230"/>
      <c r="BE20" s="542"/>
      <c r="BS20" s="227" t="s">
        <v>438</v>
      </c>
    </row>
    <row r="21" spans="2:71" ht="6.95" customHeight="1">
      <c r="B21" s="230"/>
      <c r="AR21" s="230"/>
      <c r="BE21" s="542"/>
    </row>
    <row r="22" spans="2:71" ht="12" customHeight="1">
      <c r="B22" s="230"/>
      <c r="D22" s="237" t="s">
        <v>440</v>
      </c>
      <c r="AR22" s="230"/>
      <c r="BE22" s="542"/>
    </row>
    <row r="23" spans="2:71" ht="16.5" customHeight="1">
      <c r="B23" s="230"/>
      <c r="E23" s="547" t="s">
        <v>406</v>
      </c>
      <c r="F23" s="547"/>
      <c r="G23" s="547"/>
      <c r="H23" s="547"/>
      <c r="I23" s="547"/>
      <c r="J23" s="547"/>
      <c r="K23" s="547"/>
      <c r="L23" s="547"/>
      <c r="M23" s="547"/>
      <c r="N23" s="547"/>
      <c r="O23" s="547"/>
      <c r="P23" s="547"/>
      <c r="Q23" s="547"/>
      <c r="R23" s="547"/>
      <c r="S23" s="547"/>
      <c r="T23" s="547"/>
      <c r="U23" s="547"/>
      <c r="V23" s="547"/>
      <c r="W23" s="547"/>
      <c r="X23" s="547"/>
      <c r="Y23" s="547"/>
      <c r="Z23" s="547"/>
      <c r="AA23" s="547"/>
      <c r="AB23" s="547"/>
      <c r="AC23" s="547"/>
      <c r="AD23" s="547"/>
      <c r="AE23" s="547"/>
      <c r="AF23" s="547"/>
      <c r="AG23" s="547"/>
      <c r="AH23" s="547"/>
      <c r="AI23" s="547"/>
      <c r="AJ23" s="547"/>
      <c r="AK23" s="547"/>
      <c r="AL23" s="547"/>
      <c r="AM23" s="547"/>
      <c r="AN23" s="547"/>
      <c r="AR23" s="230"/>
      <c r="BE23" s="542"/>
    </row>
    <row r="24" spans="2:71" ht="6.95" customHeight="1">
      <c r="B24" s="230"/>
      <c r="AR24" s="230"/>
      <c r="BE24" s="542"/>
    </row>
    <row r="25" spans="2:71" ht="6.95" customHeight="1">
      <c r="B25" s="230"/>
      <c r="D25" s="241"/>
      <c r="E25" s="241"/>
      <c r="F25" s="241"/>
      <c r="G25" s="241"/>
      <c r="H25" s="241"/>
      <c r="I25" s="241"/>
      <c r="J25" s="241"/>
      <c r="K25" s="241"/>
      <c r="L25" s="241"/>
      <c r="M25" s="241"/>
      <c r="N25" s="241"/>
      <c r="O25" s="241"/>
      <c r="P25" s="241"/>
      <c r="Q25" s="241"/>
      <c r="R25" s="241"/>
      <c r="S25" s="241"/>
      <c r="T25" s="241"/>
      <c r="U25" s="241"/>
      <c r="V25" s="241"/>
      <c r="W25" s="241"/>
      <c r="X25" s="241"/>
      <c r="Y25" s="241"/>
      <c r="Z25" s="241"/>
      <c r="AA25" s="241"/>
      <c r="AB25" s="241"/>
      <c r="AC25" s="241"/>
      <c r="AD25" s="241"/>
      <c r="AE25" s="241"/>
      <c r="AF25" s="241"/>
      <c r="AG25" s="241"/>
      <c r="AH25" s="241"/>
      <c r="AI25" s="241"/>
      <c r="AJ25" s="241"/>
      <c r="AK25" s="241"/>
      <c r="AL25" s="241"/>
      <c r="AM25" s="241"/>
      <c r="AN25" s="241"/>
      <c r="AO25" s="241"/>
      <c r="AR25" s="230"/>
      <c r="BE25" s="542"/>
    </row>
    <row r="26" spans="2:71" ht="14.45" customHeight="1">
      <c r="B26" s="230"/>
      <c r="D26" s="412" t="s">
        <v>1249</v>
      </c>
      <c r="AK26" s="589">
        <f>ROUND(AG94,2)</f>
        <v>0</v>
      </c>
      <c r="AL26" s="539"/>
      <c r="AM26" s="539"/>
      <c r="AN26" s="539"/>
      <c r="AO26" s="539"/>
      <c r="AR26" s="230"/>
      <c r="BE26" s="542"/>
    </row>
    <row r="27" spans="2:71" ht="14.45" customHeight="1">
      <c r="B27" s="230"/>
      <c r="D27" s="412" t="s">
        <v>1250</v>
      </c>
      <c r="AK27" s="589">
        <f>ROUND(AG98, 2)</f>
        <v>0</v>
      </c>
      <c r="AL27" s="589"/>
      <c r="AM27" s="589"/>
      <c r="AN27" s="589"/>
      <c r="AO27" s="589"/>
      <c r="AR27" s="230"/>
      <c r="BE27" s="542"/>
    </row>
    <row r="28" spans="2:71" s="242" customFormat="1" ht="6.95" customHeight="1">
      <c r="B28" s="243"/>
      <c r="AR28" s="243"/>
      <c r="BE28" s="542"/>
    </row>
    <row r="29" spans="2:71" s="242" customFormat="1" ht="25.9" customHeight="1">
      <c r="B29" s="243"/>
      <c r="D29" s="244" t="s">
        <v>19</v>
      </c>
      <c r="E29" s="245"/>
      <c r="F29" s="245"/>
      <c r="G29" s="245"/>
      <c r="H29" s="245"/>
      <c r="I29" s="245"/>
      <c r="J29" s="245"/>
      <c r="K29" s="245"/>
      <c r="L29" s="245"/>
      <c r="M29" s="245"/>
      <c r="N29" s="245"/>
      <c r="O29" s="245"/>
      <c r="P29" s="245"/>
      <c r="Q29" s="245"/>
      <c r="R29" s="245"/>
      <c r="S29" s="245"/>
      <c r="T29" s="245"/>
      <c r="U29" s="245"/>
      <c r="V29" s="245"/>
      <c r="W29" s="245"/>
      <c r="X29" s="245"/>
      <c r="Y29" s="245"/>
      <c r="Z29" s="245"/>
      <c r="AA29" s="245"/>
      <c r="AB29" s="245"/>
      <c r="AC29" s="245"/>
      <c r="AD29" s="245"/>
      <c r="AE29" s="245"/>
      <c r="AF29" s="245"/>
      <c r="AG29" s="245"/>
      <c r="AH29" s="245"/>
      <c r="AI29" s="245"/>
      <c r="AJ29" s="245"/>
      <c r="AK29" s="548">
        <f>ROUND(AK26 + AK27, 2)</f>
        <v>0</v>
      </c>
      <c r="AL29" s="549"/>
      <c r="AM29" s="549"/>
      <c r="AN29" s="549"/>
      <c r="AO29" s="549"/>
      <c r="AR29" s="243"/>
      <c r="BE29" s="542"/>
    </row>
    <row r="30" spans="2:71" s="242" customFormat="1" ht="6.95" customHeight="1">
      <c r="B30" s="243"/>
      <c r="AR30" s="243"/>
      <c r="BE30" s="542"/>
    </row>
    <row r="31" spans="2:71" s="242" customFormat="1" ht="12.75">
      <c r="B31" s="243"/>
      <c r="L31" s="550" t="s">
        <v>442</v>
      </c>
      <c r="M31" s="550"/>
      <c r="N31" s="550"/>
      <c r="O31" s="550"/>
      <c r="P31" s="550"/>
      <c r="W31" s="550" t="s">
        <v>443</v>
      </c>
      <c r="X31" s="550"/>
      <c r="Y31" s="550"/>
      <c r="Z31" s="550"/>
      <c r="AA31" s="550"/>
      <c r="AB31" s="550"/>
      <c r="AC31" s="550"/>
      <c r="AD31" s="550"/>
      <c r="AE31" s="550"/>
      <c r="AK31" s="550" t="s">
        <v>444</v>
      </c>
      <c r="AL31" s="550"/>
      <c r="AM31" s="550"/>
      <c r="AN31" s="550"/>
      <c r="AO31" s="550"/>
      <c r="AR31" s="243"/>
      <c r="BE31" s="542"/>
    </row>
    <row r="32" spans="2:71" s="247" customFormat="1" ht="14.45" customHeight="1">
      <c r="B32" s="248"/>
      <c r="D32" s="237" t="s">
        <v>33</v>
      </c>
      <c r="F32" s="237" t="s">
        <v>445</v>
      </c>
      <c r="L32" s="551">
        <v>0.21</v>
      </c>
      <c r="M32" s="552"/>
      <c r="N32" s="552"/>
      <c r="O32" s="552"/>
      <c r="P32" s="552"/>
      <c r="W32" s="553">
        <f>ROUND(AZ94 + SUM(CD98:CD102), 2)</f>
        <v>0</v>
      </c>
      <c r="X32" s="552"/>
      <c r="Y32" s="552"/>
      <c r="Z32" s="552"/>
      <c r="AA32" s="552"/>
      <c r="AB32" s="552"/>
      <c r="AC32" s="552"/>
      <c r="AD32" s="552"/>
      <c r="AE32" s="552"/>
      <c r="AK32" s="553">
        <f>AK29*0.21</f>
        <v>0</v>
      </c>
      <c r="AL32" s="552"/>
      <c r="AM32" s="552"/>
      <c r="AN32" s="552"/>
      <c r="AO32" s="552"/>
      <c r="AR32" s="248"/>
      <c r="BE32" s="543"/>
    </row>
    <row r="33" spans="2:57" s="247" customFormat="1" ht="14.45" customHeight="1">
      <c r="B33" s="248"/>
      <c r="F33" s="237" t="s">
        <v>446</v>
      </c>
      <c r="L33" s="551">
        <v>0.15</v>
      </c>
      <c r="M33" s="552"/>
      <c r="N33" s="552"/>
      <c r="O33" s="552"/>
      <c r="P33" s="552"/>
      <c r="W33" s="553">
        <f>ROUND(BA94 + SUM(CE98:CE102), 2)</f>
        <v>0</v>
      </c>
      <c r="X33" s="552"/>
      <c r="Y33" s="552"/>
      <c r="Z33" s="552"/>
      <c r="AA33" s="552"/>
      <c r="AB33" s="552"/>
      <c r="AC33" s="552"/>
      <c r="AD33" s="552"/>
      <c r="AE33" s="552"/>
      <c r="AK33" s="553">
        <f>ROUND(AW94 + SUM(BZ98:BZ102), 2)</f>
        <v>0</v>
      </c>
      <c r="AL33" s="552"/>
      <c r="AM33" s="552"/>
      <c r="AN33" s="552"/>
      <c r="AO33" s="552"/>
      <c r="AR33" s="248"/>
      <c r="BE33" s="543"/>
    </row>
    <row r="34" spans="2:57" s="247" customFormat="1" ht="14.45" hidden="1" customHeight="1">
      <c r="B34" s="248"/>
      <c r="F34" s="237" t="s">
        <v>447</v>
      </c>
      <c r="L34" s="551">
        <v>0.21</v>
      </c>
      <c r="M34" s="552"/>
      <c r="N34" s="552"/>
      <c r="O34" s="552"/>
      <c r="P34" s="552"/>
      <c r="W34" s="553">
        <f>ROUND(BB94 + SUM(CF98:CF102), 2)</f>
        <v>0</v>
      </c>
      <c r="X34" s="552"/>
      <c r="Y34" s="552"/>
      <c r="Z34" s="552"/>
      <c r="AA34" s="552"/>
      <c r="AB34" s="552"/>
      <c r="AC34" s="552"/>
      <c r="AD34" s="552"/>
      <c r="AE34" s="552"/>
      <c r="AK34" s="553">
        <v>0</v>
      </c>
      <c r="AL34" s="552"/>
      <c r="AM34" s="552"/>
      <c r="AN34" s="552"/>
      <c r="AO34" s="552"/>
      <c r="AR34" s="248"/>
      <c r="BE34" s="543"/>
    </row>
    <row r="35" spans="2:57" s="247" customFormat="1" ht="14.45" hidden="1" customHeight="1">
      <c r="B35" s="248"/>
      <c r="F35" s="237" t="s">
        <v>448</v>
      </c>
      <c r="L35" s="551">
        <v>0.15</v>
      </c>
      <c r="M35" s="552"/>
      <c r="N35" s="552"/>
      <c r="O35" s="552"/>
      <c r="P35" s="552"/>
      <c r="W35" s="553">
        <f>ROUND(BC94 + SUM(CG98:CG102), 2)</f>
        <v>0</v>
      </c>
      <c r="X35" s="552"/>
      <c r="Y35" s="552"/>
      <c r="Z35" s="552"/>
      <c r="AA35" s="552"/>
      <c r="AB35" s="552"/>
      <c r="AC35" s="552"/>
      <c r="AD35" s="552"/>
      <c r="AE35" s="552"/>
      <c r="AK35" s="553">
        <v>0</v>
      </c>
      <c r="AL35" s="552"/>
      <c r="AM35" s="552"/>
      <c r="AN35" s="552"/>
      <c r="AO35" s="552"/>
      <c r="AR35" s="248"/>
    </row>
    <row r="36" spans="2:57" s="247" customFormat="1" ht="14.45" hidden="1" customHeight="1">
      <c r="B36" s="248"/>
      <c r="F36" s="237" t="s">
        <v>449</v>
      </c>
      <c r="L36" s="551">
        <v>0</v>
      </c>
      <c r="M36" s="552"/>
      <c r="N36" s="552"/>
      <c r="O36" s="552"/>
      <c r="P36" s="552"/>
      <c r="W36" s="553">
        <f>ROUND(BD94 + SUM(CH98:CH102), 2)</f>
        <v>0</v>
      </c>
      <c r="X36" s="552"/>
      <c r="Y36" s="552"/>
      <c r="Z36" s="552"/>
      <c r="AA36" s="552"/>
      <c r="AB36" s="552"/>
      <c r="AC36" s="552"/>
      <c r="AD36" s="552"/>
      <c r="AE36" s="552"/>
      <c r="AK36" s="553">
        <v>0</v>
      </c>
      <c r="AL36" s="552"/>
      <c r="AM36" s="552"/>
      <c r="AN36" s="552"/>
      <c r="AO36" s="552"/>
      <c r="AR36" s="248"/>
    </row>
    <row r="37" spans="2:57" s="242" customFormat="1" ht="6.95" customHeight="1">
      <c r="B37" s="243"/>
      <c r="AR37" s="243"/>
    </row>
    <row r="38" spans="2:57" s="242" customFormat="1" ht="25.9" customHeight="1">
      <c r="B38" s="243"/>
      <c r="C38" s="249"/>
      <c r="D38" s="250" t="s">
        <v>450</v>
      </c>
      <c r="E38" s="251"/>
      <c r="F38" s="251"/>
      <c r="G38" s="251"/>
      <c r="H38" s="251"/>
      <c r="I38" s="251"/>
      <c r="J38" s="251"/>
      <c r="K38" s="251"/>
      <c r="L38" s="251"/>
      <c r="M38" s="251"/>
      <c r="N38" s="251"/>
      <c r="O38" s="251"/>
      <c r="P38" s="251"/>
      <c r="Q38" s="251"/>
      <c r="R38" s="251"/>
      <c r="S38" s="251"/>
      <c r="T38" s="252" t="s">
        <v>76</v>
      </c>
      <c r="U38" s="251"/>
      <c r="V38" s="251"/>
      <c r="W38" s="251"/>
      <c r="X38" s="556" t="s">
        <v>75</v>
      </c>
      <c r="Y38" s="557"/>
      <c r="Z38" s="557"/>
      <c r="AA38" s="557"/>
      <c r="AB38" s="557"/>
      <c r="AC38" s="251"/>
      <c r="AD38" s="251"/>
      <c r="AE38" s="251"/>
      <c r="AF38" s="251"/>
      <c r="AG38" s="251"/>
      <c r="AH38" s="251"/>
      <c r="AI38" s="251"/>
      <c r="AJ38" s="251"/>
      <c r="AK38" s="558">
        <f>SUM(AK29:AK36)</f>
        <v>0</v>
      </c>
      <c r="AL38" s="557"/>
      <c r="AM38" s="557"/>
      <c r="AN38" s="557"/>
      <c r="AO38" s="559"/>
      <c r="AP38" s="249"/>
      <c r="AQ38" s="249"/>
      <c r="AR38" s="243"/>
    </row>
    <row r="39" spans="2:57" s="242" customFormat="1" ht="6.95" customHeight="1">
      <c r="B39" s="243"/>
      <c r="AR39" s="243"/>
    </row>
    <row r="40" spans="2:57" s="242" customFormat="1" ht="14.45" customHeight="1">
      <c r="B40" s="243"/>
      <c r="AR40" s="243"/>
    </row>
    <row r="41" spans="2:57" ht="14.45" customHeight="1">
      <c r="B41" s="230"/>
      <c r="AR41" s="230"/>
    </row>
    <row r="42" spans="2:57" ht="14.45" customHeight="1">
      <c r="B42" s="230"/>
      <c r="AR42" s="230"/>
    </row>
    <row r="43" spans="2:57" ht="14.45" customHeight="1">
      <c r="B43" s="230"/>
      <c r="AR43" s="230"/>
    </row>
    <row r="44" spans="2:57" ht="14.45" customHeight="1">
      <c r="B44" s="230"/>
      <c r="AR44" s="230"/>
    </row>
    <row r="45" spans="2:57" ht="14.45" customHeight="1">
      <c r="B45" s="230"/>
      <c r="AR45" s="230"/>
    </row>
    <row r="46" spans="2:57" ht="14.45" customHeight="1">
      <c r="B46" s="230"/>
      <c r="AR46" s="230"/>
    </row>
    <row r="47" spans="2:57" ht="14.45" customHeight="1">
      <c r="B47" s="230"/>
      <c r="AR47" s="230"/>
    </row>
    <row r="48" spans="2:57" ht="14.45" customHeight="1">
      <c r="B48" s="230"/>
      <c r="AR48" s="230"/>
    </row>
    <row r="49" spans="2:44" s="242" customFormat="1" ht="14.45" customHeight="1">
      <c r="B49" s="243"/>
      <c r="D49" s="414" t="s">
        <v>1251</v>
      </c>
      <c r="E49" s="415"/>
      <c r="F49" s="415"/>
      <c r="G49" s="415"/>
      <c r="H49" s="415"/>
      <c r="I49" s="415"/>
      <c r="J49" s="415"/>
      <c r="K49" s="415"/>
      <c r="L49" s="415"/>
      <c r="M49" s="415"/>
      <c r="N49" s="415"/>
      <c r="O49" s="415"/>
      <c r="P49" s="415"/>
      <c r="Q49" s="415"/>
      <c r="R49" s="415"/>
      <c r="S49" s="415"/>
      <c r="T49" s="415"/>
      <c r="U49" s="415"/>
      <c r="V49" s="415"/>
      <c r="W49" s="415"/>
      <c r="X49" s="415"/>
      <c r="Y49" s="415"/>
      <c r="Z49" s="415"/>
      <c r="AA49" s="415"/>
      <c r="AB49" s="415"/>
      <c r="AC49" s="415"/>
      <c r="AD49" s="415"/>
      <c r="AE49" s="415"/>
      <c r="AF49" s="415"/>
      <c r="AG49" s="415"/>
      <c r="AH49" s="414" t="s">
        <v>1252</v>
      </c>
      <c r="AI49" s="415"/>
      <c r="AJ49" s="415"/>
      <c r="AK49" s="415"/>
      <c r="AL49" s="415"/>
      <c r="AM49" s="415"/>
      <c r="AN49" s="415"/>
      <c r="AO49" s="415"/>
      <c r="AR49" s="243"/>
    </row>
    <row r="50" spans="2:44">
      <c r="B50" s="230"/>
      <c r="AR50" s="230"/>
    </row>
    <row r="51" spans="2:44">
      <c r="B51" s="230"/>
      <c r="AR51" s="230"/>
    </row>
    <row r="52" spans="2:44">
      <c r="B52" s="230"/>
      <c r="AR52" s="230"/>
    </row>
    <row r="53" spans="2:44">
      <c r="B53" s="230"/>
      <c r="AR53" s="230"/>
    </row>
    <row r="54" spans="2:44">
      <c r="B54" s="230"/>
      <c r="AR54" s="230"/>
    </row>
    <row r="55" spans="2:44">
      <c r="B55" s="230"/>
      <c r="AR55" s="230"/>
    </row>
    <row r="56" spans="2:44">
      <c r="B56" s="230"/>
      <c r="AR56" s="230"/>
    </row>
    <row r="57" spans="2:44">
      <c r="B57" s="230"/>
      <c r="AR57" s="230"/>
    </row>
    <row r="58" spans="2:44">
      <c r="B58" s="230"/>
      <c r="AR58" s="230"/>
    </row>
    <row r="59" spans="2:44">
      <c r="B59" s="230"/>
      <c r="AR59" s="230"/>
    </row>
    <row r="60" spans="2:44" s="242" customFormat="1" ht="12.75">
      <c r="B60" s="243"/>
      <c r="D60" s="416" t="s">
        <v>1253</v>
      </c>
      <c r="E60" s="245"/>
      <c r="F60" s="245"/>
      <c r="G60" s="245"/>
      <c r="H60" s="245"/>
      <c r="I60" s="245"/>
      <c r="J60" s="245"/>
      <c r="K60" s="245"/>
      <c r="L60" s="245"/>
      <c r="M60" s="245"/>
      <c r="N60" s="245"/>
      <c r="O60" s="245"/>
      <c r="P60" s="245"/>
      <c r="Q60" s="245"/>
      <c r="R60" s="245"/>
      <c r="S60" s="245"/>
      <c r="T60" s="245"/>
      <c r="U60" s="245"/>
      <c r="V60" s="416" t="s">
        <v>1254</v>
      </c>
      <c r="W60" s="245"/>
      <c r="X60" s="245"/>
      <c r="Y60" s="245"/>
      <c r="Z60" s="245"/>
      <c r="AA60" s="245"/>
      <c r="AB60" s="245"/>
      <c r="AC60" s="245"/>
      <c r="AD60" s="245"/>
      <c r="AE60" s="245"/>
      <c r="AF60" s="245"/>
      <c r="AG60" s="245"/>
      <c r="AH60" s="416" t="s">
        <v>1253</v>
      </c>
      <c r="AI60" s="245"/>
      <c r="AJ60" s="245"/>
      <c r="AK60" s="245"/>
      <c r="AL60" s="245"/>
      <c r="AM60" s="416" t="s">
        <v>1254</v>
      </c>
      <c r="AN60" s="245"/>
      <c r="AO60" s="245"/>
      <c r="AR60" s="243"/>
    </row>
    <row r="61" spans="2:44">
      <c r="B61" s="230"/>
      <c r="AR61" s="230"/>
    </row>
    <row r="62" spans="2:44">
      <c r="B62" s="230"/>
      <c r="AR62" s="230"/>
    </row>
    <row r="63" spans="2:44">
      <c r="B63" s="230"/>
      <c r="AR63" s="230"/>
    </row>
    <row r="64" spans="2:44" s="242" customFormat="1" ht="12.75">
      <c r="B64" s="243"/>
      <c r="D64" s="414" t="s">
        <v>1255</v>
      </c>
      <c r="E64" s="415"/>
      <c r="F64" s="415"/>
      <c r="G64" s="415"/>
      <c r="H64" s="415"/>
      <c r="I64" s="415"/>
      <c r="J64" s="415"/>
      <c r="K64" s="415"/>
      <c r="L64" s="415"/>
      <c r="M64" s="415"/>
      <c r="N64" s="415"/>
      <c r="O64" s="415"/>
      <c r="P64" s="415"/>
      <c r="Q64" s="415"/>
      <c r="R64" s="415"/>
      <c r="S64" s="415"/>
      <c r="T64" s="415"/>
      <c r="U64" s="415"/>
      <c r="V64" s="415"/>
      <c r="W64" s="415"/>
      <c r="X64" s="415"/>
      <c r="Y64" s="415"/>
      <c r="Z64" s="415"/>
      <c r="AA64" s="415"/>
      <c r="AB64" s="415"/>
      <c r="AC64" s="415"/>
      <c r="AD64" s="415"/>
      <c r="AE64" s="415"/>
      <c r="AF64" s="415"/>
      <c r="AG64" s="415"/>
      <c r="AH64" s="414" t="s">
        <v>1256</v>
      </c>
      <c r="AI64" s="415"/>
      <c r="AJ64" s="415"/>
      <c r="AK64" s="415"/>
      <c r="AL64" s="415"/>
      <c r="AM64" s="415"/>
      <c r="AN64" s="415"/>
      <c r="AO64" s="415"/>
      <c r="AR64" s="243"/>
    </row>
    <row r="65" spans="2:44">
      <c r="B65" s="230"/>
      <c r="AR65" s="230"/>
    </row>
    <row r="66" spans="2:44">
      <c r="B66" s="230"/>
      <c r="AR66" s="230"/>
    </row>
    <row r="67" spans="2:44">
      <c r="B67" s="230"/>
      <c r="AR67" s="230"/>
    </row>
    <row r="68" spans="2:44">
      <c r="B68" s="230"/>
      <c r="AR68" s="230"/>
    </row>
    <row r="69" spans="2:44">
      <c r="B69" s="230"/>
      <c r="AR69" s="230"/>
    </row>
    <row r="70" spans="2:44">
      <c r="B70" s="230"/>
      <c r="AR70" s="230"/>
    </row>
    <row r="71" spans="2:44">
      <c r="B71" s="230"/>
      <c r="AR71" s="230"/>
    </row>
    <row r="72" spans="2:44">
      <c r="B72" s="230"/>
      <c r="AR72" s="230"/>
    </row>
    <row r="73" spans="2:44">
      <c r="B73" s="230"/>
      <c r="AR73" s="230"/>
    </row>
    <row r="74" spans="2:44">
      <c r="B74" s="230"/>
      <c r="AR74" s="230"/>
    </row>
    <row r="75" spans="2:44" s="242" customFormat="1" ht="12.75">
      <c r="B75" s="243"/>
      <c r="D75" s="416" t="s">
        <v>1253</v>
      </c>
      <c r="E75" s="245"/>
      <c r="F75" s="245"/>
      <c r="G75" s="245"/>
      <c r="H75" s="245"/>
      <c r="I75" s="245"/>
      <c r="J75" s="245"/>
      <c r="K75" s="245"/>
      <c r="L75" s="245"/>
      <c r="M75" s="245"/>
      <c r="N75" s="245"/>
      <c r="O75" s="245"/>
      <c r="P75" s="245"/>
      <c r="Q75" s="245"/>
      <c r="R75" s="245"/>
      <c r="S75" s="245"/>
      <c r="T75" s="245"/>
      <c r="U75" s="245"/>
      <c r="V75" s="416" t="s">
        <v>1254</v>
      </c>
      <c r="W75" s="245"/>
      <c r="X75" s="245"/>
      <c r="Y75" s="245"/>
      <c r="Z75" s="245"/>
      <c r="AA75" s="245"/>
      <c r="AB75" s="245"/>
      <c r="AC75" s="245"/>
      <c r="AD75" s="245"/>
      <c r="AE75" s="245"/>
      <c r="AF75" s="245"/>
      <c r="AG75" s="245"/>
      <c r="AH75" s="416" t="s">
        <v>1253</v>
      </c>
      <c r="AI75" s="245"/>
      <c r="AJ75" s="245"/>
      <c r="AK75" s="245"/>
      <c r="AL75" s="245"/>
      <c r="AM75" s="416" t="s">
        <v>1254</v>
      </c>
      <c r="AN75" s="245"/>
      <c r="AO75" s="245"/>
      <c r="AR75" s="243"/>
    </row>
    <row r="76" spans="2:44" s="242" customFormat="1">
      <c r="B76" s="243"/>
      <c r="AR76" s="243"/>
    </row>
    <row r="77" spans="2:44" s="242" customFormat="1" ht="6.95" customHeight="1">
      <c r="B77" s="253"/>
      <c r="C77" s="254"/>
      <c r="D77" s="254"/>
      <c r="E77" s="254"/>
      <c r="F77" s="254"/>
      <c r="G77" s="254"/>
      <c r="H77" s="254"/>
      <c r="I77" s="254"/>
      <c r="J77" s="254"/>
      <c r="K77" s="254"/>
      <c r="L77" s="254"/>
      <c r="M77" s="254"/>
      <c r="N77" s="254"/>
      <c r="O77" s="254"/>
      <c r="P77" s="254"/>
      <c r="Q77" s="254"/>
      <c r="R77" s="254"/>
      <c r="S77" s="254"/>
      <c r="T77" s="254"/>
      <c r="U77" s="254"/>
      <c r="V77" s="254"/>
      <c r="W77" s="254"/>
      <c r="X77" s="254"/>
      <c r="Y77" s="254"/>
      <c r="Z77" s="254"/>
      <c r="AA77" s="254"/>
      <c r="AB77" s="254"/>
      <c r="AC77" s="254"/>
      <c r="AD77" s="254"/>
      <c r="AE77" s="254"/>
      <c r="AF77" s="254"/>
      <c r="AG77" s="254"/>
      <c r="AH77" s="254"/>
      <c r="AI77" s="254"/>
      <c r="AJ77" s="254"/>
      <c r="AK77" s="254"/>
      <c r="AL77" s="254"/>
      <c r="AM77" s="254"/>
      <c r="AN77" s="254"/>
      <c r="AO77" s="254"/>
      <c r="AP77" s="254"/>
      <c r="AQ77" s="254"/>
      <c r="AR77" s="243"/>
    </row>
    <row r="81" spans="1:91" s="242" customFormat="1" ht="6.95" customHeight="1">
      <c r="B81" s="255"/>
      <c r="C81" s="256"/>
      <c r="D81" s="256"/>
      <c r="E81" s="256"/>
      <c r="F81" s="256"/>
      <c r="G81" s="256"/>
      <c r="H81" s="256"/>
      <c r="I81" s="256"/>
      <c r="J81" s="256"/>
      <c r="K81" s="256"/>
      <c r="L81" s="256"/>
      <c r="M81" s="256"/>
      <c r="N81" s="256"/>
      <c r="O81" s="256"/>
      <c r="P81" s="256"/>
      <c r="Q81" s="256"/>
      <c r="R81" s="256"/>
      <c r="S81" s="256"/>
      <c r="T81" s="256"/>
      <c r="U81" s="256"/>
      <c r="V81" s="256"/>
      <c r="W81" s="256"/>
      <c r="X81" s="256"/>
      <c r="Y81" s="256"/>
      <c r="Z81" s="256"/>
      <c r="AA81" s="256"/>
      <c r="AB81" s="256"/>
      <c r="AC81" s="256"/>
      <c r="AD81" s="256"/>
      <c r="AE81" s="256"/>
      <c r="AF81" s="256"/>
      <c r="AG81" s="256"/>
      <c r="AH81" s="256"/>
      <c r="AI81" s="256"/>
      <c r="AJ81" s="256"/>
      <c r="AK81" s="256"/>
      <c r="AL81" s="256"/>
      <c r="AM81" s="256"/>
      <c r="AN81" s="256"/>
      <c r="AO81" s="256"/>
      <c r="AP81" s="256"/>
      <c r="AQ81" s="256"/>
      <c r="AR81" s="243"/>
    </row>
    <row r="82" spans="1:91" s="242" customFormat="1" ht="24.95" customHeight="1">
      <c r="B82" s="243"/>
      <c r="C82" s="231" t="s">
        <v>451</v>
      </c>
      <c r="AR82" s="243"/>
    </row>
    <row r="83" spans="1:91" s="242" customFormat="1" ht="6.95" customHeight="1">
      <c r="B83" s="243"/>
      <c r="AR83" s="243"/>
    </row>
    <row r="84" spans="1:91" s="257" customFormat="1" ht="12" customHeight="1">
      <c r="B84" s="258"/>
      <c r="C84" s="237" t="s">
        <v>424</v>
      </c>
      <c r="L84" s="257" t="str">
        <f>K5</f>
        <v>2023-01</v>
      </c>
      <c r="AR84" s="258"/>
    </row>
    <row r="85" spans="1:91" s="259" customFormat="1" ht="36.950000000000003" customHeight="1">
      <c r="B85" s="260"/>
      <c r="C85" s="261" t="s">
        <v>427</v>
      </c>
      <c r="L85" s="554" t="str">
        <f>K6</f>
        <v>Výstavba ZTV Nivy II.</v>
      </c>
      <c r="M85" s="555"/>
      <c r="N85" s="555"/>
      <c r="O85" s="555"/>
      <c r="P85" s="555"/>
      <c r="Q85" s="555"/>
      <c r="R85" s="555"/>
      <c r="S85" s="555"/>
      <c r="T85" s="555"/>
      <c r="U85" s="555"/>
      <c r="V85" s="555"/>
      <c r="W85" s="555"/>
      <c r="X85" s="555"/>
      <c r="Y85" s="555"/>
      <c r="Z85" s="555"/>
      <c r="AA85" s="555"/>
      <c r="AB85" s="555"/>
      <c r="AC85" s="555"/>
      <c r="AD85" s="555"/>
      <c r="AE85" s="555"/>
      <c r="AF85" s="555"/>
      <c r="AG85" s="555"/>
      <c r="AH85" s="555"/>
      <c r="AI85" s="555"/>
      <c r="AJ85" s="555"/>
      <c r="AK85" s="555"/>
      <c r="AL85" s="555"/>
      <c r="AM85" s="555"/>
      <c r="AN85" s="555"/>
      <c r="AO85" s="555"/>
      <c r="AR85" s="260"/>
    </row>
    <row r="86" spans="1:91" s="242" customFormat="1" ht="6.95" customHeight="1">
      <c r="B86" s="243"/>
      <c r="AR86" s="243"/>
    </row>
    <row r="87" spans="1:91" s="242" customFormat="1" ht="12" customHeight="1">
      <c r="B87" s="243"/>
      <c r="C87" s="237" t="s">
        <v>431</v>
      </c>
      <c r="L87" s="262" t="str">
        <f>IF(K8="","",K8)</f>
        <v>Dačice</v>
      </c>
      <c r="AI87" s="237" t="s">
        <v>432</v>
      </c>
      <c r="AM87" s="560" t="str">
        <f>IF(AN8= "","",AN8)</f>
        <v>24. 8. 2023</v>
      </c>
      <c r="AN87" s="560"/>
      <c r="AR87" s="243"/>
    </row>
    <row r="88" spans="1:91" s="242" customFormat="1" ht="6.95" customHeight="1">
      <c r="B88" s="243"/>
      <c r="AR88" s="243"/>
    </row>
    <row r="89" spans="1:91" s="242" customFormat="1" ht="25.7" customHeight="1">
      <c r="B89" s="243"/>
      <c r="C89" s="237" t="s">
        <v>434</v>
      </c>
      <c r="L89" s="257" t="str">
        <f>IF(E11= "","",E11)</f>
        <v>Město Dačice, Krajířova 27, Dačice</v>
      </c>
      <c r="AI89" s="237" t="s">
        <v>55</v>
      </c>
      <c r="AM89" s="561" t="str">
        <f>IF(E17="","",E17)</f>
        <v>Ing. Martin Antoňů, Řečice 31, Dačice</v>
      </c>
      <c r="AN89" s="562"/>
      <c r="AO89" s="562"/>
      <c r="AP89" s="562"/>
      <c r="AR89" s="243"/>
      <c r="AS89" s="563" t="s">
        <v>452</v>
      </c>
      <c r="AT89" s="564"/>
      <c r="AU89" s="264"/>
      <c r="AV89" s="264"/>
      <c r="AW89" s="264"/>
      <c r="AX89" s="264"/>
      <c r="AY89" s="264"/>
      <c r="AZ89" s="264"/>
      <c r="BA89" s="264"/>
      <c r="BB89" s="264"/>
      <c r="BC89" s="264"/>
      <c r="BD89" s="265"/>
    </row>
    <row r="90" spans="1:91" s="242" customFormat="1" ht="15.2" customHeight="1">
      <c r="B90" s="243"/>
      <c r="C90" s="237" t="s">
        <v>435</v>
      </c>
      <c r="L90" s="257" t="str">
        <f>IF(E14= "Vyplň údaj","",E14)</f>
        <v/>
      </c>
      <c r="AI90" s="237" t="s">
        <v>439</v>
      </c>
      <c r="AM90" s="561" t="str">
        <f>IF(E20="","",E20)</f>
        <v>Ing. Martin Antoňů</v>
      </c>
      <c r="AN90" s="562"/>
      <c r="AO90" s="562"/>
      <c r="AP90" s="562"/>
      <c r="AR90" s="243"/>
      <c r="AS90" s="565"/>
      <c r="AT90" s="566"/>
      <c r="BD90" s="267"/>
    </row>
    <row r="91" spans="1:91" s="242" customFormat="1" ht="10.9" customHeight="1">
      <c r="B91" s="243"/>
      <c r="AR91" s="243"/>
      <c r="AS91" s="565"/>
      <c r="AT91" s="566"/>
      <c r="BD91" s="267"/>
    </row>
    <row r="92" spans="1:91" s="242" customFormat="1" ht="29.25" customHeight="1">
      <c r="B92" s="243"/>
      <c r="C92" s="567" t="s">
        <v>453</v>
      </c>
      <c r="D92" s="568"/>
      <c r="E92" s="568"/>
      <c r="F92" s="568"/>
      <c r="G92" s="568"/>
      <c r="H92" s="268"/>
      <c r="I92" s="569" t="s">
        <v>454</v>
      </c>
      <c r="J92" s="568"/>
      <c r="K92" s="568"/>
      <c r="L92" s="568"/>
      <c r="M92" s="568"/>
      <c r="N92" s="568"/>
      <c r="O92" s="568"/>
      <c r="P92" s="568"/>
      <c r="Q92" s="568"/>
      <c r="R92" s="568"/>
      <c r="S92" s="568"/>
      <c r="T92" s="568"/>
      <c r="U92" s="568"/>
      <c r="V92" s="568"/>
      <c r="W92" s="568"/>
      <c r="X92" s="568"/>
      <c r="Y92" s="568"/>
      <c r="Z92" s="568"/>
      <c r="AA92" s="568"/>
      <c r="AB92" s="568"/>
      <c r="AC92" s="568"/>
      <c r="AD92" s="568"/>
      <c r="AE92" s="568"/>
      <c r="AF92" s="568"/>
      <c r="AG92" s="570" t="s">
        <v>455</v>
      </c>
      <c r="AH92" s="568"/>
      <c r="AI92" s="568"/>
      <c r="AJ92" s="568"/>
      <c r="AK92" s="568"/>
      <c r="AL92" s="568"/>
      <c r="AM92" s="568"/>
      <c r="AN92" s="569" t="s">
        <v>456</v>
      </c>
      <c r="AO92" s="568"/>
      <c r="AP92" s="588"/>
      <c r="AQ92" s="417" t="s">
        <v>457</v>
      </c>
      <c r="AR92" s="243"/>
      <c r="AS92" s="270" t="s">
        <v>458</v>
      </c>
      <c r="AT92" s="271" t="s">
        <v>459</v>
      </c>
      <c r="AU92" s="271" t="s">
        <v>460</v>
      </c>
      <c r="AV92" s="271" t="s">
        <v>461</v>
      </c>
      <c r="AW92" s="271" t="s">
        <v>462</v>
      </c>
      <c r="AX92" s="271" t="s">
        <v>463</v>
      </c>
      <c r="AY92" s="271" t="s">
        <v>464</v>
      </c>
      <c r="AZ92" s="271" t="s">
        <v>465</v>
      </c>
      <c r="BA92" s="271" t="s">
        <v>466</v>
      </c>
      <c r="BB92" s="271" t="s">
        <v>467</v>
      </c>
      <c r="BC92" s="271" t="s">
        <v>468</v>
      </c>
      <c r="BD92" s="272" t="s">
        <v>469</v>
      </c>
    </row>
    <row r="93" spans="1:91" s="242" customFormat="1" ht="10.9" customHeight="1">
      <c r="B93" s="243"/>
      <c r="AR93" s="243"/>
      <c r="AS93" s="273"/>
      <c r="AT93" s="264"/>
      <c r="AU93" s="264"/>
      <c r="AV93" s="264"/>
      <c r="AW93" s="264"/>
      <c r="AX93" s="264"/>
      <c r="AY93" s="264"/>
      <c r="AZ93" s="264"/>
      <c r="BA93" s="264"/>
      <c r="BB93" s="264"/>
      <c r="BC93" s="264"/>
      <c r="BD93" s="265"/>
    </row>
    <row r="94" spans="1:91" s="274" customFormat="1" ht="32.450000000000003" customHeight="1">
      <c r="B94" s="275"/>
      <c r="C94" s="276" t="s">
        <v>1257</v>
      </c>
      <c r="D94" s="277"/>
      <c r="E94" s="277"/>
      <c r="F94" s="277"/>
      <c r="G94" s="277"/>
      <c r="H94" s="277"/>
      <c r="I94" s="277"/>
      <c r="J94" s="277"/>
      <c r="K94" s="277"/>
      <c r="L94" s="277"/>
      <c r="M94" s="277"/>
      <c r="N94" s="277"/>
      <c r="O94" s="277"/>
      <c r="P94" s="277"/>
      <c r="Q94" s="277"/>
      <c r="R94" s="277"/>
      <c r="S94" s="277"/>
      <c r="T94" s="277"/>
      <c r="U94" s="277"/>
      <c r="V94" s="277"/>
      <c r="W94" s="277"/>
      <c r="X94" s="277"/>
      <c r="Y94" s="277"/>
      <c r="Z94" s="277"/>
      <c r="AA94" s="277"/>
      <c r="AB94" s="277"/>
      <c r="AC94" s="277"/>
      <c r="AD94" s="277"/>
      <c r="AE94" s="277"/>
      <c r="AF94" s="277"/>
      <c r="AG94" s="571">
        <f>ROUND(SUM(AG95:AG96),2)</f>
        <v>0</v>
      </c>
      <c r="AH94" s="571"/>
      <c r="AI94" s="571"/>
      <c r="AJ94" s="571"/>
      <c r="AK94" s="571"/>
      <c r="AL94" s="571"/>
      <c r="AM94" s="571"/>
      <c r="AN94" s="572">
        <f>SUM(AG94,AT94)</f>
        <v>0</v>
      </c>
      <c r="AO94" s="572"/>
      <c r="AP94" s="572"/>
      <c r="AQ94" s="279" t="s">
        <v>406</v>
      </c>
      <c r="AR94" s="275"/>
      <c r="AS94" s="280">
        <f>ROUND(SUM(AS95:AS96),2)</f>
        <v>0</v>
      </c>
      <c r="AT94" s="292">
        <f>AG94*0.21</f>
        <v>0</v>
      </c>
      <c r="AU94" s="282">
        <f>ROUND(SUM(AU95:AU96),5)</f>
        <v>0</v>
      </c>
      <c r="AV94" s="281">
        <f>ROUND(AZ94*L32,2)</f>
        <v>0</v>
      </c>
      <c r="AW94" s="281">
        <f>ROUND(BA94*L33,2)</f>
        <v>0</v>
      </c>
      <c r="AX94" s="281">
        <f>ROUND(BB94*L32,2)</f>
        <v>0</v>
      </c>
      <c r="AY94" s="281">
        <f>ROUND(BC94*L33,2)</f>
        <v>0</v>
      </c>
      <c r="AZ94" s="281">
        <f>ROUND(SUM(AZ95:AZ96),2)</f>
        <v>0</v>
      </c>
      <c r="BA94" s="281">
        <f>ROUND(SUM(BA95:BA96),2)</f>
        <v>0</v>
      </c>
      <c r="BB94" s="281">
        <f>ROUND(SUM(BB95:BB96),2)</f>
        <v>0</v>
      </c>
      <c r="BC94" s="281">
        <f>ROUND(SUM(BC95:BC96),2)</f>
        <v>0</v>
      </c>
      <c r="BD94" s="283">
        <f>ROUND(SUM(BD95:BD96),2)</f>
        <v>0</v>
      </c>
      <c r="BS94" s="284" t="s">
        <v>471</v>
      </c>
      <c r="BT94" s="284" t="s">
        <v>472</v>
      </c>
      <c r="BU94" s="285" t="s">
        <v>473</v>
      </c>
      <c r="BV94" s="284" t="s">
        <v>474</v>
      </c>
      <c r="BW94" s="284" t="s">
        <v>1237</v>
      </c>
      <c r="BX94" s="284" t="s">
        <v>475</v>
      </c>
      <c r="CL94" s="284" t="s">
        <v>406</v>
      </c>
    </row>
    <row r="95" spans="1:91" s="286" customFormat="1" ht="16.5" customHeight="1">
      <c r="A95" s="296" t="s">
        <v>480</v>
      </c>
      <c r="B95" s="287"/>
      <c r="C95" s="288"/>
      <c r="D95" s="573" t="s">
        <v>1258</v>
      </c>
      <c r="E95" s="573"/>
      <c r="F95" s="573"/>
      <c r="G95" s="573"/>
      <c r="H95" s="573"/>
      <c r="I95" s="289"/>
      <c r="J95" s="573" t="s">
        <v>1259</v>
      </c>
      <c r="K95" s="573"/>
      <c r="L95" s="573"/>
      <c r="M95" s="573"/>
      <c r="N95" s="573"/>
      <c r="O95" s="573"/>
      <c r="P95" s="573"/>
      <c r="Q95" s="573"/>
      <c r="R95" s="573"/>
      <c r="S95" s="573"/>
      <c r="T95" s="573"/>
      <c r="U95" s="573"/>
      <c r="V95" s="573"/>
      <c r="W95" s="573"/>
      <c r="X95" s="573"/>
      <c r="Y95" s="573"/>
      <c r="Z95" s="573"/>
      <c r="AA95" s="573"/>
      <c r="AB95" s="573"/>
      <c r="AC95" s="573"/>
      <c r="AD95" s="573"/>
      <c r="AE95" s="573"/>
      <c r="AF95" s="573"/>
      <c r="AG95" s="576">
        <f>'SO 401 - Veřejné osvětlení'!J32</f>
        <v>0</v>
      </c>
      <c r="AH95" s="575"/>
      <c r="AI95" s="575"/>
      <c r="AJ95" s="575"/>
      <c r="AK95" s="575"/>
      <c r="AL95" s="575"/>
      <c r="AM95" s="575"/>
      <c r="AN95" s="576">
        <f>SUM(AG95,AT95)</f>
        <v>0</v>
      </c>
      <c r="AO95" s="575"/>
      <c r="AP95" s="575"/>
      <c r="AQ95" s="290" t="s">
        <v>110</v>
      </c>
      <c r="AR95" s="287"/>
      <c r="AS95" s="291">
        <v>0</v>
      </c>
      <c r="AT95" s="292">
        <f>AG95*0.21</f>
        <v>0</v>
      </c>
      <c r="AU95" s="293">
        <f>'[5]SO 401 - Veřejné osvětlení'!P138</f>
        <v>0</v>
      </c>
      <c r="AV95" s="292">
        <f>'[5]SO 401 - Veřejné osvětlení'!J35</f>
        <v>0</v>
      </c>
      <c r="AW95" s="292">
        <f>'[5]SO 401 - Veřejné osvětlení'!J36</f>
        <v>0</v>
      </c>
      <c r="AX95" s="292">
        <f>'[5]SO 401 - Veřejné osvětlení'!J37</f>
        <v>0</v>
      </c>
      <c r="AY95" s="292">
        <f>'[5]SO 401 - Veřejné osvětlení'!J38</f>
        <v>0</v>
      </c>
      <c r="AZ95" s="292">
        <f>'[5]SO 401 - Veřejné osvětlení'!F35</f>
        <v>0</v>
      </c>
      <c r="BA95" s="292">
        <f>'[5]SO 401 - Veřejné osvětlení'!F36</f>
        <v>0</v>
      </c>
      <c r="BB95" s="292">
        <f>'[5]SO 401 - Veřejné osvětlení'!F37</f>
        <v>0</v>
      </c>
      <c r="BC95" s="292">
        <f>'[5]SO 401 - Veřejné osvětlení'!F38</f>
        <v>0</v>
      </c>
      <c r="BD95" s="294">
        <f>'[5]SO 401 - Veřejné osvětlení'!F39</f>
        <v>0</v>
      </c>
      <c r="BT95" s="295" t="s">
        <v>87</v>
      </c>
      <c r="BV95" s="295" t="s">
        <v>474</v>
      </c>
      <c r="BW95" s="295" t="s">
        <v>1260</v>
      </c>
      <c r="BX95" s="295" t="s">
        <v>1237</v>
      </c>
      <c r="CL95" s="295" t="s">
        <v>406</v>
      </c>
      <c r="CM95" s="295" t="s">
        <v>293</v>
      </c>
    </row>
    <row r="96" spans="1:91" s="286" customFormat="1" ht="16.5" customHeight="1">
      <c r="A96" s="296" t="s">
        <v>480</v>
      </c>
      <c r="B96" s="287"/>
      <c r="C96" s="288"/>
      <c r="D96" s="573" t="s">
        <v>1261</v>
      </c>
      <c r="E96" s="573"/>
      <c r="F96" s="573"/>
      <c r="G96" s="573"/>
      <c r="H96" s="573"/>
      <c r="I96" s="289"/>
      <c r="J96" s="573" t="s">
        <v>1262</v>
      </c>
      <c r="K96" s="573"/>
      <c r="L96" s="573"/>
      <c r="M96" s="573"/>
      <c r="N96" s="573"/>
      <c r="O96" s="573"/>
      <c r="P96" s="573"/>
      <c r="Q96" s="573"/>
      <c r="R96" s="573"/>
      <c r="S96" s="573"/>
      <c r="T96" s="573"/>
      <c r="U96" s="573"/>
      <c r="V96" s="573"/>
      <c r="W96" s="573"/>
      <c r="X96" s="573"/>
      <c r="Y96" s="573"/>
      <c r="Z96" s="573"/>
      <c r="AA96" s="573"/>
      <c r="AB96" s="573"/>
      <c r="AC96" s="573"/>
      <c r="AD96" s="573"/>
      <c r="AE96" s="573"/>
      <c r="AF96" s="573"/>
      <c r="AG96" s="576">
        <f>'SO 402 - Rozvody trubek HDPE'!J32</f>
        <v>0</v>
      </c>
      <c r="AH96" s="575"/>
      <c r="AI96" s="575"/>
      <c r="AJ96" s="575"/>
      <c r="AK96" s="575"/>
      <c r="AL96" s="575"/>
      <c r="AM96" s="575"/>
      <c r="AN96" s="576">
        <f>SUM(AG96,AT96)</f>
        <v>0</v>
      </c>
      <c r="AO96" s="575"/>
      <c r="AP96" s="575"/>
      <c r="AQ96" s="290" t="s">
        <v>110</v>
      </c>
      <c r="AR96" s="287"/>
      <c r="AS96" s="303">
        <v>0</v>
      </c>
      <c r="AT96" s="292">
        <f>AG96*0.21</f>
        <v>0</v>
      </c>
      <c r="AU96" s="305">
        <f>'[5]SO 402 - Rozvody trubek HDPE'!P133</f>
        <v>0</v>
      </c>
      <c r="AV96" s="304">
        <f>'[5]SO 402 - Rozvody trubek HDPE'!J35</f>
        <v>0</v>
      </c>
      <c r="AW96" s="304">
        <f>'[5]SO 402 - Rozvody trubek HDPE'!J36</f>
        <v>0</v>
      </c>
      <c r="AX96" s="304">
        <f>'[5]SO 402 - Rozvody trubek HDPE'!J37</f>
        <v>0</v>
      </c>
      <c r="AY96" s="304">
        <f>'[5]SO 402 - Rozvody trubek HDPE'!J38</f>
        <v>0</v>
      </c>
      <c r="AZ96" s="304">
        <f>'[5]SO 402 - Rozvody trubek HDPE'!F35</f>
        <v>0</v>
      </c>
      <c r="BA96" s="304">
        <f>'[5]SO 402 - Rozvody trubek HDPE'!F36</f>
        <v>0</v>
      </c>
      <c r="BB96" s="304">
        <f>'[5]SO 402 - Rozvody trubek HDPE'!F37</f>
        <v>0</v>
      </c>
      <c r="BC96" s="304">
        <f>'[5]SO 402 - Rozvody trubek HDPE'!F38</f>
        <v>0</v>
      </c>
      <c r="BD96" s="306">
        <f>'[5]SO 402 - Rozvody trubek HDPE'!F39</f>
        <v>0</v>
      </c>
      <c r="BT96" s="295" t="s">
        <v>87</v>
      </c>
      <c r="BV96" s="295" t="s">
        <v>474</v>
      </c>
      <c r="BW96" s="295" t="s">
        <v>1263</v>
      </c>
      <c r="BX96" s="295" t="s">
        <v>1237</v>
      </c>
      <c r="CL96" s="295" t="s">
        <v>406</v>
      </c>
      <c r="CM96" s="295" t="s">
        <v>293</v>
      </c>
    </row>
    <row r="97" spans="2:89">
      <c r="B97" s="230"/>
      <c r="AR97" s="230"/>
    </row>
    <row r="98" spans="2:89" s="242" customFormat="1" ht="30" customHeight="1">
      <c r="B98" s="243"/>
      <c r="C98" s="276" t="s">
        <v>1264</v>
      </c>
      <c r="AG98" s="572">
        <f>ROUND(SUM(AG99:AG102), 2)</f>
        <v>0</v>
      </c>
      <c r="AH98" s="572"/>
      <c r="AI98" s="572"/>
      <c r="AJ98" s="572"/>
      <c r="AK98" s="572"/>
      <c r="AL98" s="572"/>
      <c r="AM98" s="572"/>
      <c r="AN98" s="572">
        <f>ROUND(SUM(AN99:AN102), 2)</f>
        <v>0</v>
      </c>
      <c r="AO98" s="572"/>
      <c r="AP98" s="572"/>
      <c r="AQ98" s="418"/>
      <c r="AR98" s="243"/>
      <c r="AS98" s="270" t="s">
        <v>1265</v>
      </c>
      <c r="AT98" s="271" t="s">
        <v>1266</v>
      </c>
      <c r="AU98" s="271" t="s">
        <v>33</v>
      </c>
      <c r="AV98" s="272" t="s">
        <v>459</v>
      </c>
    </row>
    <row r="99" spans="2:89" s="242" customFormat="1" ht="19.899999999999999" customHeight="1">
      <c r="B99" s="243"/>
      <c r="D99" s="586" t="s">
        <v>65</v>
      </c>
      <c r="E99" s="586"/>
      <c r="F99" s="586"/>
      <c r="G99" s="586"/>
      <c r="H99" s="586"/>
      <c r="I99" s="586"/>
      <c r="J99" s="586"/>
      <c r="K99" s="586"/>
      <c r="L99" s="586"/>
      <c r="M99" s="586"/>
      <c r="N99" s="586"/>
      <c r="O99" s="586"/>
      <c r="P99" s="586"/>
      <c r="Q99" s="586"/>
      <c r="R99" s="586"/>
      <c r="S99" s="586"/>
      <c r="T99" s="586"/>
      <c r="U99" s="586"/>
      <c r="V99" s="586"/>
      <c r="W99" s="586"/>
      <c r="X99" s="586"/>
      <c r="Y99" s="586"/>
      <c r="Z99" s="586"/>
      <c r="AA99" s="586"/>
      <c r="AB99" s="586"/>
      <c r="AG99" s="587">
        <v>0</v>
      </c>
      <c r="AH99" s="578"/>
      <c r="AI99" s="578"/>
      <c r="AJ99" s="578"/>
      <c r="AK99" s="578"/>
      <c r="AL99" s="578"/>
      <c r="AM99" s="578"/>
      <c r="AN99" s="578">
        <f>ROUND(AG99 + AV99, 2)</f>
        <v>0</v>
      </c>
      <c r="AO99" s="578"/>
      <c r="AP99" s="578"/>
      <c r="AR99" s="243"/>
      <c r="AS99" s="420">
        <v>0</v>
      </c>
      <c r="AT99" s="421" t="s">
        <v>1267</v>
      </c>
      <c r="AU99" s="421" t="s">
        <v>445</v>
      </c>
      <c r="AV99" s="302">
        <f>AG99*0.21</f>
        <v>0</v>
      </c>
      <c r="BV99" s="227" t="s">
        <v>1268</v>
      </c>
      <c r="BY99" s="365">
        <f>IF(AU99="základní",AV99,0)</f>
        <v>0</v>
      </c>
      <c r="BZ99" s="365">
        <f>IF(AU99="snížená",AV99,0)</f>
        <v>0</v>
      </c>
      <c r="CA99" s="365">
        <v>0</v>
      </c>
      <c r="CB99" s="365">
        <v>0</v>
      </c>
      <c r="CC99" s="365">
        <v>0</v>
      </c>
      <c r="CD99" s="365">
        <f>IF(AU99="základní",AG99,0)</f>
        <v>0</v>
      </c>
      <c r="CE99" s="365">
        <f>IF(AU99="snížená",AG99,0)</f>
        <v>0</v>
      </c>
      <c r="CF99" s="365">
        <f>IF(AU99="zákl. přenesená",AG99,0)</f>
        <v>0</v>
      </c>
      <c r="CG99" s="365">
        <f>IF(AU99="sníž. přenesená",AG99,0)</f>
        <v>0</v>
      </c>
      <c r="CH99" s="365">
        <f>IF(AU99="nulová",AG99,0)</f>
        <v>0</v>
      </c>
      <c r="CI99" s="227">
        <f>IF(AU99="základní",1,IF(AU99="snížená",2,IF(AU99="zákl. přenesená",4,IF(AU99="sníž. přenesená",5,3))))</f>
        <v>1</v>
      </c>
      <c r="CJ99" s="227">
        <f>IF(AT99="stavební čast",1,IF(AT99="investiční čast",2,3))</f>
        <v>1</v>
      </c>
      <c r="CK99" s="227" t="str">
        <f>IF(D99="Vyplň vlastní","","x")</f>
        <v>x</v>
      </c>
    </row>
    <row r="100" spans="2:89" s="242" customFormat="1" ht="19.899999999999999" customHeight="1">
      <c r="B100" s="243"/>
      <c r="D100" s="585" t="s">
        <v>1269</v>
      </c>
      <c r="E100" s="586"/>
      <c r="F100" s="586"/>
      <c r="G100" s="586"/>
      <c r="H100" s="586"/>
      <c r="I100" s="586"/>
      <c r="J100" s="586"/>
      <c r="K100" s="586"/>
      <c r="L100" s="586"/>
      <c r="M100" s="586"/>
      <c r="N100" s="586"/>
      <c r="O100" s="586"/>
      <c r="P100" s="586"/>
      <c r="Q100" s="586"/>
      <c r="R100" s="586"/>
      <c r="S100" s="586"/>
      <c r="T100" s="586"/>
      <c r="U100" s="586"/>
      <c r="V100" s="586"/>
      <c r="W100" s="586"/>
      <c r="X100" s="586"/>
      <c r="Y100" s="586"/>
      <c r="Z100" s="586"/>
      <c r="AA100" s="586"/>
      <c r="AB100" s="586"/>
      <c r="AG100" s="587">
        <v>0</v>
      </c>
      <c r="AH100" s="578"/>
      <c r="AI100" s="578"/>
      <c r="AJ100" s="578"/>
      <c r="AK100" s="578"/>
      <c r="AL100" s="578"/>
      <c r="AM100" s="578"/>
      <c r="AN100" s="578">
        <f>ROUND(AG100 + AV100, 2)</f>
        <v>0</v>
      </c>
      <c r="AO100" s="578"/>
      <c r="AP100" s="578"/>
      <c r="AR100" s="243"/>
      <c r="AS100" s="420">
        <v>0</v>
      </c>
      <c r="AT100" s="421" t="s">
        <v>1267</v>
      </c>
      <c r="AU100" s="421" t="s">
        <v>445</v>
      </c>
      <c r="AV100" s="302">
        <f t="shared" ref="AV100:AV102" si="0">AG100*0.21</f>
        <v>0</v>
      </c>
      <c r="BV100" s="227" t="s">
        <v>1270</v>
      </c>
      <c r="BY100" s="365">
        <f>IF(AU100="základní",AV100,0)</f>
        <v>0</v>
      </c>
      <c r="BZ100" s="365">
        <f>IF(AU100="snížená",AV100,0)</f>
        <v>0</v>
      </c>
      <c r="CA100" s="365">
        <v>0</v>
      </c>
      <c r="CB100" s="365">
        <v>0</v>
      </c>
      <c r="CC100" s="365">
        <v>0</v>
      </c>
      <c r="CD100" s="365">
        <f>IF(AU100="základní",AG100,0)</f>
        <v>0</v>
      </c>
      <c r="CE100" s="365">
        <f>IF(AU100="snížená",AG100,0)</f>
        <v>0</v>
      </c>
      <c r="CF100" s="365">
        <f>IF(AU100="zákl. přenesená",AG100,0)</f>
        <v>0</v>
      </c>
      <c r="CG100" s="365">
        <f>IF(AU100="sníž. přenesená",AG100,0)</f>
        <v>0</v>
      </c>
      <c r="CH100" s="365">
        <f>IF(AU100="nulová",AG100,0)</f>
        <v>0</v>
      </c>
      <c r="CI100" s="227">
        <f>IF(AU100="základní",1,IF(AU100="snížená",2,IF(AU100="zákl. přenesená",4,IF(AU100="sníž. přenesená",5,3))))</f>
        <v>1</v>
      </c>
      <c r="CJ100" s="227">
        <f>IF(AT100="stavební čast",1,IF(AT100="investiční čast",2,3))</f>
        <v>1</v>
      </c>
      <c r="CK100" s="227" t="str">
        <f>IF(D100="Vyplň vlastní","","x")</f>
        <v/>
      </c>
    </row>
    <row r="101" spans="2:89" s="242" customFormat="1" ht="19.899999999999999" customHeight="1">
      <c r="B101" s="243"/>
      <c r="D101" s="585" t="s">
        <v>1269</v>
      </c>
      <c r="E101" s="586"/>
      <c r="F101" s="586"/>
      <c r="G101" s="586"/>
      <c r="H101" s="586"/>
      <c r="I101" s="586"/>
      <c r="J101" s="586"/>
      <c r="K101" s="586"/>
      <c r="L101" s="586"/>
      <c r="M101" s="586"/>
      <c r="N101" s="586"/>
      <c r="O101" s="586"/>
      <c r="P101" s="586"/>
      <c r="Q101" s="586"/>
      <c r="R101" s="586"/>
      <c r="S101" s="586"/>
      <c r="T101" s="586"/>
      <c r="U101" s="586"/>
      <c r="V101" s="586"/>
      <c r="W101" s="586"/>
      <c r="X101" s="586"/>
      <c r="Y101" s="586"/>
      <c r="Z101" s="586"/>
      <c r="AA101" s="586"/>
      <c r="AB101" s="586"/>
      <c r="AG101" s="587">
        <v>0</v>
      </c>
      <c r="AH101" s="578"/>
      <c r="AI101" s="578"/>
      <c r="AJ101" s="578"/>
      <c r="AK101" s="578"/>
      <c r="AL101" s="578"/>
      <c r="AM101" s="578"/>
      <c r="AN101" s="578">
        <f>ROUND(AG101 + AV101, 2)</f>
        <v>0</v>
      </c>
      <c r="AO101" s="578"/>
      <c r="AP101" s="578"/>
      <c r="AR101" s="243"/>
      <c r="AS101" s="420">
        <v>0</v>
      </c>
      <c r="AT101" s="421" t="s">
        <v>1267</v>
      </c>
      <c r="AU101" s="421" t="s">
        <v>445</v>
      </c>
      <c r="AV101" s="302">
        <f t="shared" si="0"/>
        <v>0</v>
      </c>
      <c r="BV101" s="227" t="s">
        <v>1270</v>
      </c>
      <c r="BY101" s="365">
        <f>IF(AU101="základní",AV101,0)</f>
        <v>0</v>
      </c>
      <c r="BZ101" s="365">
        <f>IF(AU101="snížená",AV101,0)</f>
        <v>0</v>
      </c>
      <c r="CA101" s="365">
        <v>0</v>
      </c>
      <c r="CB101" s="365">
        <v>0</v>
      </c>
      <c r="CC101" s="365">
        <v>0</v>
      </c>
      <c r="CD101" s="365">
        <f>IF(AU101="základní",AG101,0)</f>
        <v>0</v>
      </c>
      <c r="CE101" s="365">
        <f>IF(AU101="snížená",AG101,0)</f>
        <v>0</v>
      </c>
      <c r="CF101" s="365">
        <f>IF(AU101="zákl. přenesená",AG101,0)</f>
        <v>0</v>
      </c>
      <c r="CG101" s="365">
        <f>IF(AU101="sníž. přenesená",AG101,0)</f>
        <v>0</v>
      </c>
      <c r="CH101" s="365">
        <f>IF(AU101="nulová",AG101,0)</f>
        <v>0</v>
      </c>
      <c r="CI101" s="227">
        <f>IF(AU101="základní",1,IF(AU101="snížená",2,IF(AU101="zákl. přenesená",4,IF(AU101="sníž. přenesená",5,3))))</f>
        <v>1</v>
      </c>
      <c r="CJ101" s="227">
        <f>IF(AT101="stavební čast",1,IF(AT101="investiční čast",2,3))</f>
        <v>1</v>
      </c>
      <c r="CK101" s="227" t="str">
        <f>IF(D101="Vyplň vlastní","","x")</f>
        <v/>
      </c>
    </row>
    <row r="102" spans="2:89" s="242" customFormat="1" ht="19.899999999999999" customHeight="1">
      <c r="B102" s="243"/>
      <c r="D102" s="585" t="s">
        <v>1269</v>
      </c>
      <c r="E102" s="586"/>
      <c r="F102" s="586"/>
      <c r="G102" s="586"/>
      <c r="H102" s="586"/>
      <c r="I102" s="586"/>
      <c r="J102" s="586"/>
      <c r="K102" s="586"/>
      <c r="L102" s="586"/>
      <c r="M102" s="586"/>
      <c r="N102" s="586"/>
      <c r="O102" s="586"/>
      <c r="P102" s="586"/>
      <c r="Q102" s="586"/>
      <c r="R102" s="586"/>
      <c r="S102" s="586"/>
      <c r="T102" s="586"/>
      <c r="U102" s="586"/>
      <c r="V102" s="586"/>
      <c r="W102" s="586"/>
      <c r="X102" s="586"/>
      <c r="Y102" s="586"/>
      <c r="Z102" s="586"/>
      <c r="AA102" s="586"/>
      <c r="AB102" s="586"/>
      <c r="AG102" s="587">
        <f>ROUND(AG94 * AS102, 2)</f>
        <v>0</v>
      </c>
      <c r="AH102" s="578"/>
      <c r="AI102" s="578"/>
      <c r="AJ102" s="578"/>
      <c r="AK102" s="578"/>
      <c r="AL102" s="578"/>
      <c r="AM102" s="578"/>
      <c r="AN102" s="578">
        <f>ROUND(AG102 + AV102, 2)</f>
        <v>0</v>
      </c>
      <c r="AO102" s="578"/>
      <c r="AP102" s="578"/>
      <c r="AR102" s="243"/>
      <c r="AS102" s="422">
        <v>0</v>
      </c>
      <c r="AT102" s="423" t="s">
        <v>1267</v>
      </c>
      <c r="AU102" s="423" t="s">
        <v>445</v>
      </c>
      <c r="AV102" s="302">
        <f t="shared" si="0"/>
        <v>0</v>
      </c>
      <c r="BV102" s="227" t="s">
        <v>1270</v>
      </c>
      <c r="BY102" s="365">
        <f>IF(AU102="základní",AV102,0)</f>
        <v>0</v>
      </c>
      <c r="BZ102" s="365">
        <f>IF(AU102="snížená",AV102,0)</f>
        <v>0</v>
      </c>
      <c r="CA102" s="365">
        <v>0</v>
      </c>
      <c r="CB102" s="365">
        <v>0</v>
      </c>
      <c r="CC102" s="365">
        <v>0</v>
      </c>
      <c r="CD102" s="365">
        <f>IF(AU102="základní",AG102,0)</f>
        <v>0</v>
      </c>
      <c r="CE102" s="365">
        <f>IF(AU102="snížená",AG102,0)</f>
        <v>0</v>
      </c>
      <c r="CF102" s="365">
        <f>IF(AU102="zákl. přenesená",AG102,0)</f>
        <v>0</v>
      </c>
      <c r="CG102" s="365">
        <f>IF(AU102="sníž. přenesená",AG102,0)</f>
        <v>0</v>
      </c>
      <c r="CH102" s="365">
        <f>IF(AU102="nulová",AG102,0)</f>
        <v>0</v>
      </c>
      <c r="CI102" s="227">
        <f>IF(AU102="základní",1,IF(AU102="snížená",2,IF(AU102="zákl. přenesená",4,IF(AU102="sníž. přenesená",5,3))))</f>
        <v>1</v>
      </c>
      <c r="CJ102" s="227">
        <f>IF(AT102="stavební čast",1,IF(AT102="investiční čast",2,3))</f>
        <v>1</v>
      </c>
      <c r="CK102" s="227" t="str">
        <f>IF(D102="Vyplň vlastní","","x")</f>
        <v/>
      </c>
    </row>
    <row r="103" spans="2:89" s="242" customFormat="1" ht="10.9" customHeight="1">
      <c r="B103" s="243"/>
      <c r="AR103" s="243"/>
    </row>
    <row r="104" spans="2:89" s="242" customFormat="1" ht="30" customHeight="1">
      <c r="B104" s="243"/>
      <c r="C104" s="424" t="s">
        <v>1271</v>
      </c>
      <c r="D104" s="312"/>
      <c r="E104" s="312"/>
      <c r="F104" s="312"/>
      <c r="G104" s="312"/>
      <c r="H104" s="312"/>
      <c r="I104" s="312"/>
      <c r="J104" s="312"/>
      <c r="K104" s="312"/>
      <c r="L104" s="312"/>
      <c r="M104" s="312"/>
      <c r="N104" s="312"/>
      <c r="O104" s="312"/>
      <c r="P104" s="312"/>
      <c r="Q104" s="312"/>
      <c r="R104" s="312"/>
      <c r="S104" s="312"/>
      <c r="T104" s="312"/>
      <c r="U104" s="312"/>
      <c r="V104" s="312"/>
      <c r="W104" s="312"/>
      <c r="X104" s="312"/>
      <c r="Y104" s="312"/>
      <c r="Z104" s="312"/>
      <c r="AA104" s="312"/>
      <c r="AB104" s="312"/>
      <c r="AC104" s="312"/>
      <c r="AD104" s="312"/>
      <c r="AE104" s="312"/>
      <c r="AF104" s="312"/>
      <c r="AG104" s="584">
        <f>ROUND(AG94 + AG98, 2)</f>
        <v>0</v>
      </c>
      <c r="AH104" s="584"/>
      <c r="AI104" s="584"/>
      <c r="AJ104" s="584"/>
      <c r="AK104" s="584"/>
      <c r="AL104" s="584"/>
      <c r="AM104" s="584"/>
      <c r="AN104" s="584">
        <f>ROUND(AN94 + AN98, 2)</f>
        <v>0</v>
      </c>
      <c r="AO104" s="584"/>
      <c r="AP104" s="584"/>
      <c r="AQ104" s="312"/>
      <c r="AR104" s="243"/>
    </row>
    <row r="105" spans="2:89" s="242" customFormat="1" ht="6.95" customHeight="1">
      <c r="B105" s="253"/>
      <c r="C105" s="254"/>
      <c r="D105" s="254"/>
      <c r="E105" s="254"/>
      <c r="F105" s="254"/>
      <c r="G105" s="254"/>
      <c r="H105" s="254"/>
      <c r="I105" s="254"/>
      <c r="J105" s="254"/>
      <c r="K105" s="254"/>
      <c r="L105" s="254"/>
      <c r="M105" s="254"/>
      <c r="N105" s="254"/>
      <c r="O105" s="254"/>
      <c r="P105" s="254"/>
      <c r="Q105" s="254"/>
      <c r="R105" s="254"/>
      <c r="S105" s="254"/>
      <c r="T105" s="254"/>
      <c r="U105" s="254"/>
      <c r="V105" s="254"/>
      <c r="W105" s="254"/>
      <c r="X105" s="254"/>
      <c r="Y105" s="254"/>
      <c r="Z105" s="254"/>
      <c r="AA105" s="254"/>
      <c r="AB105" s="254"/>
      <c r="AC105" s="254"/>
      <c r="AD105" s="254"/>
      <c r="AE105" s="254"/>
      <c r="AF105" s="254"/>
      <c r="AG105" s="254"/>
      <c r="AH105" s="254"/>
      <c r="AI105" s="254"/>
      <c r="AJ105" s="254"/>
      <c r="AK105" s="254"/>
      <c r="AL105" s="254"/>
      <c r="AM105" s="254"/>
      <c r="AN105" s="254"/>
      <c r="AO105" s="254"/>
      <c r="AP105" s="254"/>
      <c r="AQ105" s="254"/>
      <c r="AR105" s="243"/>
    </row>
  </sheetData>
  <mergeCells count="64">
    <mergeCell ref="AK33:AO33"/>
    <mergeCell ref="AR2:BE2"/>
    <mergeCell ref="K5:AO5"/>
    <mergeCell ref="BE5:BE34"/>
    <mergeCell ref="K6:AO6"/>
    <mergeCell ref="E14:AJ14"/>
    <mergeCell ref="E23:AN23"/>
    <mergeCell ref="AK26:AO26"/>
    <mergeCell ref="AK27:AO27"/>
    <mergeCell ref="AK29:AO29"/>
    <mergeCell ref="L31:P31"/>
    <mergeCell ref="W31:AE31"/>
    <mergeCell ref="AK31:AO31"/>
    <mergeCell ref="L32:P32"/>
    <mergeCell ref="W32:AE32"/>
    <mergeCell ref="AK32:AO32"/>
    <mergeCell ref="L85:AO85"/>
    <mergeCell ref="L34:P34"/>
    <mergeCell ref="W34:AE34"/>
    <mergeCell ref="AK34:AO34"/>
    <mergeCell ref="L35:P35"/>
    <mergeCell ref="W35:AE35"/>
    <mergeCell ref="AK35:AO35"/>
    <mergeCell ref="L36:P36"/>
    <mergeCell ref="W36:AE36"/>
    <mergeCell ref="AK36:AO36"/>
    <mergeCell ref="X38:AB38"/>
    <mergeCell ref="AK38:AO38"/>
    <mergeCell ref="L33:P33"/>
    <mergeCell ref="W33:AE33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  <mergeCell ref="D96:H96"/>
    <mergeCell ref="J96:AF96"/>
    <mergeCell ref="AG96:AM96"/>
    <mergeCell ref="AN96:AP96"/>
    <mergeCell ref="AG98:AM98"/>
    <mergeCell ref="AN98:AP98"/>
    <mergeCell ref="D99:AB99"/>
    <mergeCell ref="AG99:AM99"/>
    <mergeCell ref="AN99:AP99"/>
    <mergeCell ref="D100:AB100"/>
    <mergeCell ref="AG100:AM100"/>
    <mergeCell ref="AN100:AP100"/>
    <mergeCell ref="AG104:AM104"/>
    <mergeCell ref="AN104:AP104"/>
    <mergeCell ref="D101:AB101"/>
    <mergeCell ref="AG101:AM101"/>
    <mergeCell ref="AN101:AP101"/>
    <mergeCell ref="D102:AB102"/>
    <mergeCell ref="AG102:AM102"/>
    <mergeCell ref="AN102:AP102"/>
  </mergeCells>
  <dataValidations count="2">
    <dataValidation type="list" allowBlank="1" showInputMessage="1" showErrorMessage="1" error="Povoleny jsou hodnoty stavební čast, technologická čast, investiční čast." sqref="AT98:AT102" xr:uid="{B9F0F550-1FEC-4ACC-BA3A-FCCCE119A74F}">
      <formula1>"stavební čast, technologická čast, investiční čast"</formula1>
    </dataValidation>
    <dataValidation type="list" allowBlank="1" showInputMessage="1" showErrorMessage="1" error="Povoleny jsou hodnoty základní, snížená, zákl. přenesená, sníž. přenesená, nulová." sqref="AU98:AU102" xr:uid="{17BED1DF-F77A-42A9-922A-5102D48E2B55}">
      <formula1>"základní, snížená, zákl. přenesená, sníž. přenesená, nulová"</formula1>
    </dataValidation>
  </dataValidations>
  <hyperlinks>
    <hyperlink ref="A95" location="'SO 401 - Veřejné osvětlení'!C2" display="/" xr:uid="{22BD0AF5-D961-4A35-8014-57D7E48D7B2B}"/>
    <hyperlink ref="A96" location="'SO 402 - Rozvody trubek HDPE'!C2" display="/" xr:uid="{502323E2-B64F-4258-A6D9-EB1E56C13B23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E93A2-C5D0-4127-ACC2-EC1CDDE2BF45}">
  <sheetPr>
    <pageSetUpPr fitToPage="1"/>
  </sheetPr>
  <dimension ref="B2:BM221"/>
  <sheetViews>
    <sheetView showGridLines="0" workbookViewId="0">
      <selection activeCell="H144" sqref="H144"/>
    </sheetView>
  </sheetViews>
  <sheetFormatPr defaultRowHeight="11.25"/>
  <cols>
    <col min="1" max="1" width="7.140625" style="226" customWidth="1"/>
    <col min="2" max="2" width="1" style="226" customWidth="1"/>
    <col min="3" max="3" width="3.5703125" style="226" customWidth="1"/>
    <col min="4" max="4" width="3.7109375" style="226" customWidth="1"/>
    <col min="5" max="5" width="14.7109375" style="226" customWidth="1"/>
    <col min="6" max="6" width="43.5703125" style="226" customWidth="1"/>
    <col min="7" max="7" width="6.42578125" style="226" customWidth="1"/>
    <col min="8" max="8" width="12" style="226" customWidth="1"/>
    <col min="9" max="9" width="13.5703125" style="226" customWidth="1"/>
    <col min="10" max="10" width="19.140625" style="226" customWidth="1"/>
    <col min="11" max="11" width="19.140625" style="226" hidden="1" customWidth="1"/>
    <col min="12" max="12" width="8" style="226" customWidth="1"/>
    <col min="13" max="13" width="9.28515625" style="226" hidden="1" customWidth="1"/>
    <col min="14" max="14" width="9.140625" style="226"/>
    <col min="15" max="21" width="12.140625" style="226" hidden="1" customWidth="1"/>
    <col min="22" max="22" width="10.5703125" style="226" customWidth="1"/>
    <col min="23" max="23" width="14" style="226" customWidth="1"/>
    <col min="24" max="24" width="10.5703125" style="226" customWidth="1"/>
    <col min="25" max="25" width="12.85546875" style="226" customWidth="1"/>
    <col min="26" max="26" width="9.42578125" style="226" customWidth="1"/>
    <col min="27" max="27" width="12.85546875" style="226" customWidth="1"/>
    <col min="28" max="28" width="14" style="226" customWidth="1"/>
    <col min="29" max="29" width="9.42578125" style="226" customWidth="1"/>
    <col min="30" max="30" width="12.85546875" style="226" customWidth="1"/>
    <col min="31" max="31" width="14" style="226" customWidth="1"/>
    <col min="32" max="16384" width="9.140625" style="226"/>
  </cols>
  <sheetData>
    <row r="2" spans="2:46" ht="36.950000000000003" customHeight="1">
      <c r="L2" s="538" t="s">
        <v>416</v>
      </c>
      <c r="M2" s="539"/>
      <c r="N2" s="539"/>
      <c r="O2" s="539"/>
      <c r="P2" s="539"/>
      <c r="Q2" s="539"/>
      <c r="R2" s="539"/>
      <c r="S2" s="539"/>
      <c r="T2" s="539"/>
      <c r="U2" s="539"/>
      <c r="V2" s="539"/>
      <c r="AT2" s="227" t="s">
        <v>1260</v>
      </c>
    </row>
    <row r="3" spans="2:46" ht="6.95" customHeight="1">
      <c r="B3" s="228"/>
      <c r="C3" s="229"/>
      <c r="D3" s="229"/>
      <c r="E3" s="229"/>
      <c r="F3" s="229"/>
      <c r="G3" s="229"/>
      <c r="H3" s="229"/>
      <c r="I3" s="229"/>
      <c r="J3" s="229"/>
      <c r="K3" s="229"/>
      <c r="L3" s="230"/>
      <c r="AT3" s="227" t="s">
        <v>293</v>
      </c>
    </row>
    <row r="4" spans="2:46" ht="24.95" customHeight="1">
      <c r="B4" s="230"/>
      <c r="D4" s="231" t="s">
        <v>498</v>
      </c>
      <c r="L4" s="230"/>
      <c r="M4" s="307" t="s">
        <v>421</v>
      </c>
      <c r="AT4" s="227" t="s">
        <v>414</v>
      </c>
    </row>
    <row r="5" spans="2:46" ht="6.95" customHeight="1">
      <c r="B5" s="230"/>
      <c r="L5" s="230"/>
    </row>
    <row r="6" spans="2:46" ht="12" customHeight="1">
      <c r="B6" s="230"/>
      <c r="D6" s="237" t="s">
        <v>427</v>
      </c>
      <c r="L6" s="230"/>
    </row>
    <row r="7" spans="2:46" ht="16.5" customHeight="1">
      <c r="B7" s="230"/>
      <c r="E7" s="581" t="str">
        <f>'[5]Rekapitulace stavby'!K6</f>
        <v>Výstavba ZTV Nivy II.</v>
      </c>
      <c r="F7" s="582"/>
      <c r="G7" s="582"/>
      <c r="H7" s="582"/>
      <c r="L7" s="230"/>
    </row>
    <row r="8" spans="2:46" s="242" customFormat="1" ht="12" customHeight="1">
      <c r="B8" s="243"/>
      <c r="D8" s="237" t="s">
        <v>499</v>
      </c>
      <c r="L8" s="243"/>
    </row>
    <row r="9" spans="2:46" s="242" customFormat="1" ht="16.5" customHeight="1">
      <c r="B9" s="243"/>
      <c r="E9" s="554" t="s">
        <v>1272</v>
      </c>
      <c r="F9" s="580"/>
      <c r="G9" s="580"/>
      <c r="H9" s="580"/>
      <c r="L9" s="243"/>
    </row>
    <row r="10" spans="2:46" s="242" customFormat="1">
      <c r="B10" s="243"/>
      <c r="L10" s="243"/>
    </row>
    <row r="11" spans="2:46" s="242" customFormat="1" ht="12" customHeight="1">
      <c r="B11" s="243"/>
      <c r="D11" s="237" t="s">
        <v>429</v>
      </c>
      <c r="F11" s="235" t="s">
        <v>406</v>
      </c>
      <c r="I11" s="237" t="s">
        <v>430</v>
      </c>
      <c r="J11" s="235" t="s">
        <v>406</v>
      </c>
      <c r="L11" s="243"/>
    </row>
    <row r="12" spans="2:46" s="242" customFormat="1" ht="12" customHeight="1">
      <c r="B12" s="243"/>
      <c r="D12" s="237" t="s">
        <v>431</v>
      </c>
      <c r="F12" s="235" t="s">
        <v>50</v>
      </c>
      <c r="I12" s="237" t="s">
        <v>432</v>
      </c>
      <c r="J12" s="263" t="str">
        <f>'[5]Rekapitulace stavby'!AN8</f>
        <v>24. 8. 2023</v>
      </c>
      <c r="L12" s="243"/>
    </row>
    <row r="13" spans="2:46" s="242" customFormat="1" ht="10.9" customHeight="1">
      <c r="B13" s="243"/>
      <c r="L13" s="243"/>
    </row>
    <row r="14" spans="2:46" s="242" customFormat="1" ht="12" customHeight="1">
      <c r="B14" s="243"/>
      <c r="D14" s="237" t="s">
        <v>434</v>
      </c>
      <c r="I14" s="237" t="s">
        <v>53</v>
      </c>
      <c r="J14" s="235" t="s">
        <v>1243</v>
      </c>
      <c r="L14" s="243"/>
    </row>
    <row r="15" spans="2:46" s="242" customFormat="1" ht="18" customHeight="1">
      <c r="B15" s="243"/>
      <c r="E15" s="235" t="s">
        <v>1244</v>
      </c>
      <c r="I15" s="237" t="s">
        <v>54</v>
      </c>
      <c r="J15" s="235" t="s">
        <v>1245</v>
      </c>
      <c r="L15" s="243"/>
    </row>
    <row r="16" spans="2:46" s="242" customFormat="1" ht="6.95" customHeight="1">
      <c r="B16" s="243"/>
      <c r="L16" s="243"/>
    </row>
    <row r="17" spans="2:12" s="242" customFormat="1" ht="12" customHeight="1">
      <c r="B17" s="243"/>
      <c r="D17" s="237" t="s">
        <v>435</v>
      </c>
      <c r="I17" s="237" t="s">
        <v>53</v>
      </c>
      <c r="J17" s="238" t="str">
        <f>'[5]Rekapitulace stavby'!AN13</f>
        <v>Vyplň údaj</v>
      </c>
      <c r="L17" s="243"/>
    </row>
    <row r="18" spans="2:12" s="242" customFormat="1" ht="18" customHeight="1">
      <c r="B18" s="243"/>
      <c r="E18" s="583" t="str">
        <f>'[5]Rekapitulace stavby'!E14</f>
        <v>Vyplň údaj</v>
      </c>
      <c r="F18" s="540"/>
      <c r="G18" s="540"/>
      <c r="H18" s="540"/>
      <c r="I18" s="237" t="s">
        <v>54</v>
      </c>
      <c r="J18" s="238" t="str">
        <f>'[5]Rekapitulace stavby'!AN14</f>
        <v>Vyplň údaj</v>
      </c>
      <c r="L18" s="243"/>
    </row>
    <row r="19" spans="2:12" s="242" customFormat="1" ht="6.95" customHeight="1">
      <c r="B19" s="243"/>
      <c r="L19" s="243"/>
    </row>
    <row r="20" spans="2:12" s="242" customFormat="1" ht="12" customHeight="1">
      <c r="B20" s="243"/>
      <c r="D20" s="237" t="s">
        <v>55</v>
      </c>
      <c r="I20" s="237" t="s">
        <v>53</v>
      </c>
      <c r="J20" s="235" t="s">
        <v>1246</v>
      </c>
      <c r="L20" s="243"/>
    </row>
    <row r="21" spans="2:12" s="242" customFormat="1" ht="18" customHeight="1">
      <c r="B21" s="243"/>
      <c r="E21" s="235" t="s">
        <v>1247</v>
      </c>
      <c r="I21" s="237" t="s">
        <v>54</v>
      </c>
      <c r="J21" s="235" t="s">
        <v>406</v>
      </c>
      <c r="L21" s="243"/>
    </row>
    <row r="22" spans="2:12" s="242" customFormat="1" ht="6.95" customHeight="1">
      <c r="B22" s="243"/>
      <c r="L22" s="243"/>
    </row>
    <row r="23" spans="2:12" s="242" customFormat="1" ht="12" customHeight="1">
      <c r="B23" s="243"/>
      <c r="D23" s="237" t="s">
        <v>439</v>
      </c>
      <c r="I23" s="237" t="s">
        <v>53</v>
      </c>
      <c r="J23" s="235" t="s">
        <v>1246</v>
      </c>
      <c r="L23" s="243"/>
    </row>
    <row r="24" spans="2:12" s="242" customFormat="1" ht="18" customHeight="1">
      <c r="B24" s="243"/>
      <c r="E24" s="235" t="s">
        <v>1248</v>
      </c>
      <c r="I24" s="237" t="s">
        <v>54</v>
      </c>
      <c r="J24" s="235" t="s">
        <v>406</v>
      </c>
      <c r="L24" s="243"/>
    </row>
    <row r="25" spans="2:12" s="242" customFormat="1" ht="6.95" customHeight="1">
      <c r="B25" s="243"/>
      <c r="L25" s="243"/>
    </row>
    <row r="26" spans="2:12" s="242" customFormat="1" ht="12" customHeight="1">
      <c r="B26" s="243"/>
      <c r="D26" s="237" t="s">
        <v>440</v>
      </c>
      <c r="L26" s="243"/>
    </row>
    <row r="27" spans="2:12" s="308" customFormat="1" ht="16.5" customHeight="1">
      <c r="B27" s="309"/>
      <c r="E27" s="547" t="s">
        <v>406</v>
      </c>
      <c r="F27" s="547"/>
      <c r="G27" s="547"/>
      <c r="H27" s="547"/>
      <c r="L27" s="309"/>
    </row>
    <row r="28" spans="2:12" s="242" customFormat="1" ht="6.95" customHeight="1">
      <c r="B28" s="243"/>
      <c r="L28" s="243"/>
    </row>
    <row r="29" spans="2:12" s="242" customFormat="1" ht="6.95" customHeight="1">
      <c r="B29" s="243"/>
      <c r="D29" s="264"/>
      <c r="E29" s="264"/>
      <c r="F29" s="264"/>
      <c r="G29" s="264"/>
      <c r="H29" s="264"/>
      <c r="I29" s="264"/>
      <c r="J29" s="264"/>
      <c r="K29" s="264"/>
      <c r="L29" s="243"/>
    </row>
    <row r="30" spans="2:12" s="242" customFormat="1" ht="14.45" customHeight="1">
      <c r="B30" s="243"/>
      <c r="D30" s="235" t="s">
        <v>1273</v>
      </c>
      <c r="J30" s="413">
        <f>J96</f>
        <v>0</v>
      </c>
      <c r="L30" s="243"/>
    </row>
    <row r="31" spans="2:12" s="242" customFormat="1" ht="14.45" customHeight="1">
      <c r="B31" s="243"/>
      <c r="D31" s="412" t="s">
        <v>65</v>
      </c>
      <c r="J31" s="413">
        <f>J111</f>
        <v>0</v>
      </c>
      <c r="L31" s="243"/>
    </row>
    <row r="32" spans="2:12" s="242" customFormat="1" ht="25.35" customHeight="1">
      <c r="B32" s="243"/>
      <c r="D32" s="310" t="s">
        <v>19</v>
      </c>
      <c r="J32" s="278">
        <f>ROUND(J30 + J31, 2)</f>
        <v>0</v>
      </c>
      <c r="L32" s="243"/>
    </row>
    <row r="33" spans="2:12" s="242" customFormat="1" ht="6.95" customHeight="1">
      <c r="B33" s="243"/>
      <c r="D33" s="264"/>
      <c r="E33" s="264"/>
      <c r="F33" s="264"/>
      <c r="G33" s="264"/>
      <c r="H33" s="264"/>
      <c r="I33" s="264"/>
      <c r="J33" s="264"/>
      <c r="K33" s="264"/>
      <c r="L33" s="243"/>
    </row>
    <row r="34" spans="2:12" s="242" customFormat="1" ht="14.45" customHeight="1">
      <c r="B34" s="243"/>
      <c r="F34" s="246" t="s">
        <v>443</v>
      </c>
      <c r="I34" s="246" t="s">
        <v>442</v>
      </c>
      <c r="J34" s="246" t="s">
        <v>444</v>
      </c>
      <c r="L34" s="243"/>
    </row>
    <row r="35" spans="2:12" s="242" customFormat="1" ht="14.45" customHeight="1">
      <c r="B35" s="243"/>
      <c r="D35" s="266" t="s">
        <v>33</v>
      </c>
      <c r="E35" s="237" t="s">
        <v>445</v>
      </c>
      <c r="F35" s="300">
        <f>ROUND((SUM(BE111:BE118) + SUM(BE138:BE220)),  2)</f>
        <v>0</v>
      </c>
      <c r="I35" s="311">
        <v>0.21</v>
      </c>
      <c r="J35" s="300">
        <f>ROUND(((SUM(BE111:BE118) + SUM(BE138:BE220))*I35),  2)</f>
        <v>0</v>
      </c>
      <c r="L35" s="243"/>
    </row>
    <row r="36" spans="2:12" s="242" customFormat="1" ht="14.45" customHeight="1">
      <c r="B36" s="243"/>
      <c r="E36" s="237" t="s">
        <v>446</v>
      </c>
      <c r="F36" s="300">
        <f>ROUND((SUM(BF111:BF118) + SUM(BF138:BF220)),  2)</f>
        <v>0</v>
      </c>
      <c r="I36" s="311">
        <v>0.15</v>
      </c>
      <c r="J36" s="300">
        <f>ROUND(((SUM(BF111:BF118) + SUM(BF138:BF220))*I36),  2)</f>
        <v>0</v>
      </c>
      <c r="L36" s="243"/>
    </row>
    <row r="37" spans="2:12" s="242" customFormat="1" ht="14.45" hidden="1" customHeight="1">
      <c r="B37" s="243"/>
      <c r="E37" s="237" t="s">
        <v>447</v>
      </c>
      <c r="F37" s="300">
        <f>ROUND((SUM(BG111:BG118) + SUM(BG138:BG220)),  2)</f>
        <v>0</v>
      </c>
      <c r="I37" s="311">
        <v>0.21</v>
      </c>
      <c r="J37" s="300">
        <f>0</f>
        <v>0</v>
      </c>
      <c r="L37" s="243"/>
    </row>
    <row r="38" spans="2:12" s="242" customFormat="1" ht="14.45" hidden="1" customHeight="1">
      <c r="B38" s="243"/>
      <c r="E38" s="237" t="s">
        <v>448</v>
      </c>
      <c r="F38" s="300">
        <f>ROUND((SUM(BH111:BH118) + SUM(BH138:BH220)),  2)</f>
        <v>0</v>
      </c>
      <c r="I38" s="311">
        <v>0.15</v>
      </c>
      <c r="J38" s="300">
        <f>0</f>
        <v>0</v>
      </c>
      <c r="L38" s="243"/>
    </row>
    <row r="39" spans="2:12" s="242" customFormat="1" ht="14.45" hidden="1" customHeight="1">
      <c r="B39" s="243"/>
      <c r="E39" s="237" t="s">
        <v>449</v>
      </c>
      <c r="F39" s="300">
        <f>ROUND((SUM(BI111:BI118) + SUM(BI138:BI220)),  2)</f>
        <v>0</v>
      </c>
      <c r="I39" s="311">
        <v>0</v>
      </c>
      <c r="J39" s="300">
        <f>0</f>
        <v>0</v>
      </c>
      <c r="L39" s="243"/>
    </row>
    <row r="40" spans="2:12" s="242" customFormat="1" ht="6.95" customHeight="1">
      <c r="B40" s="243"/>
      <c r="L40" s="243"/>
    </row>
    <row r="41" spans="2:12" s="242" customFormat="1" ht="25.35" customHeight="1">
      <c r="B41" s="243"/>
      <c r="C41" s="312"/>
      <c r="D41" s="313" t="s">
        <v>450</v>
      </c>
      <c r="E41" s="268"/>
      <c r="F41" s="268"/>
      <c r="G41" s="314" t="s">
        <v>76</v>
      </c>
      <c r="H41" s="315" t="s">
        <v>75</v>
      </c>
      <c r="I41" s="268"/>
      <c r="J41" s="316">
        <f>SUM(J32:J39)</f>
        <v>0</v>
      </c>
      <c r="K41" s="317"/>
      <c r="L41" s="243"/>
    </row>
    <row r="42" spans="2:12" s="242" customFormat="1" ht="14.45" customHeight="1">
      <c r="B42" s="243"/>
      <c r="L42" s="243"/>
    </row>
    <row r="43" spans="2:12" ht="14.45" customHeight="1">
      <c r="B43" s="230"/>
      <c r="L43" s="230"/>
    </row>
    <row r="44" spans="2:12" ht="14.45" customHeight="1">
      <c r="B44" s="230"/>
      <c r="L44" s="230"/>
    </row>
    <row r="45" spans="2:12" ht="14.45" customHeight="1">
      <c r="B45" s="230"/>
      <c r="L45" s="230"/>
    </row>
    <row r="46" spans="2:12" ht="14.45" customHeight="1">
      <c r="B46" s="230"/>
      <c r="L46" s="230"/>
    </row>
    <row r="47" spans="2:12" ht="14.45" customHeight="1">
      <c r="B47" s="230"/>
      <c r="L47" s="230"/>
    </row>
    <row r="48" spans="2:12" ht="14.45" customHeight="1">
      <c r="B48" s="230"/>
      <c r="L48" s="230"/>
    </row>
    <row r="49" spans="2:12" ht="14.45" customHeight="1">
      <c r="B49" s="230"/>
      <c r="L49" s="230"/>
    </row>
    <row r="50" spans="2:12" s="242" customFormat="1" ht="14.45" customHeight="1">
      <c r="B50" s="243"/>
      <c r="D50" s="414" t="s">
        <v>1251</v>
      </c>
      <c r="E50" s="415"/>
      <c r="F50" s="415"/>
      <c r="G50" s="414" t="s">
        <v>1252</v>
      </c>
      <c r="H50" s="415"/>
      <c r="I50" s="415"/>
      <c r="J50" s="415"/>
      <c r="K50" s="415"/>
      <c r="L50" s="243"/>
    </row>
    <row r="51" spans="2:12">
      <c r="B51" s="230"/>
      <c r="L51" s="230"/>
    </row>
    <row r="52" spans="2:12">
      <c r="B52" s="230"/>
      <c r="L52" s="230"/>
    </row>
    <row r="53" spans="2:12">
      <c r="B53" s="230"/>
      <c r="L53" s="230"/>
    </row>
    <row r="54" spans="2:12">
      <c r="B54" s="230"/>
      <c r="L54" s="230"/>
    </row>
    <row r="55" spans="2:12">
      <c r="B55" s="230"/>
      <c r="L55" s="230"/>
    </row>
    <row r="56" spans="2:12">
      <c r="B56" s="230"/>
      <c r="L56" s="230"/>
    </row>
    <row r="57" spans="2:12">
      <c r="B57" s="230"/>
      <c r="L57" s="230"/>
    </row>
    <row r="58" spans="2:12">
      <c r="B58" s="230"/>
      <c r="L58" s="230"/>
    </row>
    <row r="59" spans="2:12">
      <c r="B59" s="230"/>
      <c r="L59" s="230"/>
    </row>
    <row r="60" spans="2:12">
      <c r="B60" s="230"/>
      <c r="L60" s="230"/>
    </row>
    <row r="61" spans="2:12" s="242" customFormat="1" ht="12.75">
      <c r="B61" s="243"/>
      <c r="D61" s="416" t="s">
        <v>1253</v>
      </c>
      <c r="E61" s="245"/>
      <c r="F61" s="426" t="s">
        <v>1254</v>
      </c>
      <c r="G61" s="416" t="s">
        <v>1253</v>
      </c>
      <c r="H61" s="245"/>
      <c r="I61" s="245"/>
      <c r="J61" s="427" t="s">
        <v>1254</v>
      </c>
      <c r="K61" s="245"/>
      <c r="L61" s="243"/>
    </row>
    <row r="62" spans="2:12">
      <c r="B62" s="230"/>
      <c r="L62" s="230"/>
    </row>
    <row r="63" spans="2:12">
      <c r="B63" s="230"/>
      <c r="L63" s="230"/>
    </row>
    <row r="64" spans="2:12">
      <c r="B64" s="230"/>
      <c r="L64" s="230"/>
    </row>
    <row r="65" spans="2:12" s="242" customFormat="1" ht="12.75">
      <c r="B65" s="243"/>
      <c r="D65" s="414" t="s">
        <v>1255</v>
      </c>
      <c r="E65" s="415"/>
      <c r="F65" s="415"/>
      <c r="G65" s="414" t="s">
        <v>1256</v>
      </c>
      <c r="H65" s="415"/>
      <c r="I65" s="415"/>
      <c r="J65" s="415"/>
      <c r="K65" s="415"/>
      <c r="L65" s="243"/>
    </row>
    <row r="66" spans="2:12">
      <c r="B66" s="230"/>
      <c r="L66" s="230"/>
    </row>
    <row r="67" spans="2:12">
      <c r="B67" s="230"/>
      <c r="L67" s="230"/>
    </row>
    <row r="68" spans="2:12">
      <c r="B68" s="230"/>
      <c r="L68" s="230"/>
    </row>
    <row r="69" spans="2:12">
      <c r="B69" s="230"/>
      <c r="L69" s="230"/>
    </row>
    <row r="70" spans="2:12">
      <c r="B70" s="230"/>
      <c r="L70" s="230"/>
    </row>
    <row r="71" spans="2:12">
      <c r="B71" s="230"/>
      <c r="L71" s="230"/>
    </row>
    <row r="72" spans="2:12">
      <c r="B72" s="230"/>
      <c r="L72" s="230"/>
    </row>
    <row r="73" spans="2:12">
      <c r="B73" s="230"/>
      <c r="L73" s="230"/>
    </row>
    <row r="74" spans="2:12">
      <c r="B74" s="230"/>
      <c r="L74" s="230"/>
    </row>
    <row r="75" spans="2:12">
      <c r="B75" s="230"/>
      <c r="L75" s="230"/>
    </row>
    <row r="76" spans="2:12" s="242" customFormat="1" ht="12.75">
      <c r="B76" s="243"/>
      <c r="D76" s="416" t="s">
        <v>1253</v>
      </c>
      <c r="E76" s="245"/>
      <c r="F76" s="426" t="s">
        <v>1254</v>
      </c>
      <c r="G76" s="416" t="s">
        <v>1253</v>
      </c>
      <c r="H76" s="245"/>
      <c r="I76" s="245"/>
      <c r="J76" s="427" t="s">
        <v>1254</v>
      </c>
      <c r="K76" s="245"/>
      <c r="L76" s="243"/>
    </row>
    <row r="77" spans="2:12" s="242" customFormat="1" ht="14.45" customHeight="1">
      <c r="B77" s="253"/>
      <c r="C77" s="254"/>
      <c r="D77" s="254"/>
      <c r="E77" s="254"/>
      <c r="F77" s="254"/>
      <c r="G77" s="254"/>
      <c r="H77" s="254"/>
      <c r="I77" s="254"/>
      <c r="J77" s="254"/>
      <c r="K77" s="254"/>
      <c r="L77" s="243"/>
    </row>
    <row r="81" spans="2:47" s="242" customFormat="1" ht="6.95" customHeight="1">
      <c r="B81" s="255"/>
      <c r="C81" s="256"/>
      <c r="D81" s="256"/>
      <c r="E81" s="256"/>
      <c r="F81" s="256"/>
      <c r="G81" s="256"/>
      <c r="H81" s="256"/>
      <c r="I81" s="256"/>
      <c r="J81" s="256"/>
      <c r="K81" s="256"/>
      <c r="L81" s="243"/>
    </row>
    <row r="82" spans="2:47" s="242" customFormat="1" ht="24.95" customHeight="1">
      <c r="B82" s="243"/>
      <c r="C82" s="231" t="s">
        <v>503</v>
      </c>
      <c r="L82" s="243"/>
    </row>
    <row r="83" spans="2:47" s="242" customFormat="1" ht="6.95" customHeight="1">
      <c r="B83" s="243"/>
      <c r="L83" s="243"/>
    </row>
    <row r="84" spans="2:47" s="242" customFormat="1" ht="12" customHeight="1">
      <c r="B84" s="243"/>
      <c r="C84" s="237" t="s">
        <v>427</v>
      </c>
      <c r="L84" s="243"/>
    </row>
    <row r="85" spans="2:47" s="242" customFormat="1" ht="16.5" customHeight="1">
      <c r="B85" s="243"/>
      <c r="E85" s="581" t="str">
        <f>E7</f>
        <v>Výstavba ZTV Nivy II.</v>
      </c>
      <c r="F85" s="582"/>
      <c r="G85" s="582"/>
      <c r="H85" s="582"/>
      <c r="L85" s="243"/>
    </row>
    <row r="86" spans="2:47" s="242" customFormat="1" ht="12" customHeight="1">
      <c r="B86" s="243"/>
      <c r="C86" s="237" t="s">
        <v>499</v>
      </c>
      <c r="L86" s="243"/>
    </row>
    <row r="87" spans="2:47" s="242" customFormat="1" ht="16.5" customHeight="1">
      <c r="B87" s="243"/>
      <c r="E87" s="554" t="str">
        <f>E9</f>
        <v>SO 401 - Veřejné osvětlení</v>
      </c>
      <c r="F87" s="580"/>
      <c r="G87" s="580"/>
      <c r="H87" s="580"/>
      <c r="L87" s="243"/>
    </row>
    <row r="88" spans="2:47" s="242" customFormat="1" ht="6.95" customHeight="1">
      <c r="B88" s="243"/>
      <c r="L88" s="243"/>
    </row>
    <row r="89" spans="2:47" s="242" customFormat="1" ht="12" customHeight="1">
      <c r="B89" s="243"/>
      <c r="C89" s="237" t="s">
        <v>431</v>
      </c>
      <c r="F89" s="235" t="str">
        <f>F12</f>
        <v>Dačice</v>
      </c>
      <c r="I89" s="237" t="s">
        <v>432</v>
      </c>
      <c r="J89" s="263" t="str">
        <f>IF(J12="","",J12)</f>
        <v>24. 8. 2023</v>
      </c>
      <c r="L89" s="243"/>
    </row>
    <row r="90" spans="2:47" s="242" customFormat="1" ht="6.95" customHeight="1">
      <c r="B90" s="243"/>
      <c r="L90" s="243"/>
    </row>
    <row r="91" spans="2:47" s="242" customFormat="1" ht="25.7" customHeight="1">
      <c r="B91" s="243"/>
      <c r="C91" s="237" t="s">
        <v>434</v>
      </c>
      <c r="F91" s="235" t="str">
        <f>E15</f>
        <v>Město Dačice, Krajířova 27, Dačice</v>
      </c>
      <c r="I91" s="237" t="s">
        <v>55</v>
      </c>
      <c r="J91" s="240" t="str">
        <f>E21</f>
        <v>Ing. Martin Antoňů, Řečice 31, Dačice</v>
      </c>
      <c r="L91" s="243"/>
    </row>
    <row r="92" spans="2:47" s="242" customFormat="1" ht="15.2" customHeight="1">
      <c r="B92" s="243"/>
      <c r="C92" s="237" t="s">
        <v>435</v>
      </c>
      <c r="F92" s="235" t="str">
        <f>IF(E18="","",E18)</f>
        <v>Vyplň údaj</v>
      </c>
      <c r="I92" s="237" t="s">
        <v>439</v>
      </c>
      <c r="J92" s="240" t="str">
        <f>E24</f>
        <v>Ing. Martin Antoňů</v>
      </c>
      <c r="L92" s="243"/>
    </row>
    <row r="93" spans="2:47" s="242" customFormat="1" ht="10.35" customHeight="1">
      <c r="B93" s="243"/>
      <c r="L93" s="243"/>
    </row>
    <row r="94" spans="2:47" s="242" customFormat="1" ht="29.25" customHeight="1">
      <c r="B94" s="243"/>
      <c r="C94" s="318" t="s">
        <v>504</v>
      </c>
      <c r="D94" s="312"/>
      <c r="E94" s="312"/>
      <c r="F94" s="312"/>
      <c r="G94" s="312"/>
      <c r="H94" s="312"/>
      <c r="I94" s="312"/>
      <c r="J94" s="319" t="s">
        <v>505</v>
      </c>
      <c r="K94" s="312"/>
      <c r="L94" s="243"/>
    </row>
    <row r="95" spans="2:47" s="242" customFormat="1" ht="10.35" customHeight="1">
      <c r="B95" s="243"/>
      <c r="L95" s="243"/>
    </row>
    <row r="96" spans="2:47" s="242" customFormat="1" ht="22.9" customHeight="1">
      <c r="B96" s="243"/>
      <c r="C96" s="320" t="s">
        <v>1274</v>
      </c>
      <c r="J96" s="278">
        <f>J138</f>
        <v>0</v>
      </c>
      <c r="L96" s="243"/>
      <c r="AU96" s="227" t="s">
        <v>506</v>
      </c>
    </row>
    <row r="97" spans="2:65" s="321" customFormat="1" ht="24.95" customHeight="1">
      <c r="B97" s="322"/>
      <c r="D97" s="323" t="s">
        <v>1275</v>
      </c>
      <c r="E97" s="324"/>
      <c r="F97" s="324"/>
      <c r="G97" s="324"/>
      <c r="H97" s="324"/>
      <c r="I97" s="324"/>
      <c r="J97" s="325">
        <f>J139</f>
        <v>0</v>
      </c>
      <c r="L97" s="322"/>
    </row>
    <row r="98" spans="2:65" s="297" customFormat="1" ht="19.899999999999999" customHeight="1">
      <c r="B98" s="326"/>
      <c r="D98" s="327" t="s">
        <v>1276</v>
      </c>
      <c r="E98" s="328"/>
      <c r="F98" s="328"/>
      <c r="G98" s="328"/>
      <c r="H98" s="328"/>
      <c r="I98" s="328"/>
      <c r="J98" s="329">
        <f>J140</f>
        <v>0</v>
      </c>
      <c r="L98" s="326"/>
    </row>
    <row r="99" spans="2:65" s="297" customFormat="1" ht="19.899999999999999" customHeight="1">
      <c r="B99" s="326"/>
      <c r="D99" s="327" t="s">
        <v>1277</v>
      </c>
      <c r="E99" s="328"/>
      <c r="F99" s="328"/>
      <c r="G99" s="328"/>
      <c r="H99" s="328"/>
      <c r="I99" s="328"/>
      <c r="J99" s="329">
        <f>J144</f>
        <v>0</v>
      </c>
      <c r="L99" s="326"/>
    </row>
    <row r="100" spans="2:65" s="297" customFormat="1" ht="19.899999999999999" customHeight="1">
      <c r="B100" s="326"/>
      <c r="D100" s="327" t="s">
        <v>1278</v>
      </c>
      <c r="E100" s="328"/>
      <c r="F100" s="328"/>
      <c r="G100" s="328"/>
      <c r="H100" s="328"/>
      <c r="I100" s="328"/>
      <c r="J100" s="329">
        <f>J148</f>
        <v>0</v>
      </c>
      <c r="L100" s="326"/>
    </row>
    <row r="101" spans="2:65" s="321" customFormat="1" ht="24.95" customHeight="1">
      <c r="B101" s="322"/>
      <c r="D101" s="323" t="s">
        <v>1279</v>
      </c>
      <c r="E101" s="324"/>
      <c r="F101" s="324"/>
      <c r="G101" s="324"/>
      <c r="H101" s="324"/>
      <c r="I101" s="324"/>
      <c r="J101" s="325">
        <f>J151</f>
        <v>0</v>
      </c>
      <c r="L101" s="322"/>
    </row>
    <row r="102" spans="2:65" s="297" customFormat="1" ht="19.899999999999999" customHeight="1">
      <c r="B102" s="326"/>
      <c r="D102" s="327" t="s">
        <v>1280</v>
      </c>
      <c r="E102" s="328"/>
      <c r="F102" s="328"/>
      <c r="G102" s="328"/>
      <c r="H102" s="328"/>
      <c r="I102" s="328"/>
      <c r="J102" s="329">
        <f>J152</f>
        <v>0</v>
      </c>
      <c r="L102" s="326"/>
    </row>
    <row r="103" spans="2:65" s="297" customFormat="1" ht="19.899999999999999" customHeight="1">
      <c r="B103" s="326"/>
      <c r="D103" s="327" t="s">
        <v>1281</v>
      </c>
      <c r="E103" s="328"/>
      <c r="F103" s="328"/>
      <c r="G103" s="328"/>
      <c r="H103" s="328"/>
      <c r="I103" s="328"/>
      <c r="J103" s="329">
        <f>J174</f>
        <v>0</v>
      </c>
      <c r="L103" s="326"/>
    </row>
    <row r="104" spans="2:65" s="321" customFormat="1" ht="24.95" customHeight="1">
      <c r="B104" s="322"/>
      <c r="D104" s="323" t="s">
        <v>1282</v>
      </c>
      <c r="E104" s="324"/>
      <c r="F104" s="324"/>
      <c r="G104" s="324"/>
      <c r="H104" s="324"/>
      <c r="I104" s="324"/>
      <c r="J104" s="325">
        <f>J212</f>
        <v>0</v>
      </c>
      <c r="L104" s="322"/>
    </row>
    <row r="105" spans="2:65" s="297" customFormat="1" ht="19.899999999999999" customHeight="1">
      <c r="B105" s="326"/>
      <c r="D105" s="327" t="s">
        <v>1283</v>
      </c>
      <c r="E105" s="328"/>
      <c r="F105" s="328"/>
      <c r="G105" s="328"/>
      <c r="H105" s="328"/>
      <c r="I105" s="328"/>
      <c r="J105" s="329">
        <f>J213</f>
        <v>0</v>
      </c>
      <c r="L105" s="326"/>
    </row>
    <row r="106" spans="2:65" s="297" customFormat="1" ht="19.899999999999999" customHeight="1">
      <c r="B106" s="326"/>
      <c r="D106" s="327" t="s">
        <v>1284</v>
      </c>
      <c r="E106" s="328"/>
      <c r="F106" s="328"/>
      <c r="G106" s="328"/>
      <c r="H106" s="328"/>
      <c r="I106" s="328"/>
      <c r="J106" s="329">
        <f>J215</f>
        <v>0</v>
      </c>
      <c r="L106" s="326"/>
    </row>
    <row r="107" spans="2:65" s="297" customFormat="1" ht="19.899999999999999" customHeight="1">
      <c r="B107" s="326"/>
      <c r="D107" s="327" t="s">
        <v>1285</v>
      </c>
      <c r="E107" s="328"/>
      <c r="F107" s="328"/>
      <c r="G107" s="328"/>
      <c r="H107" s="328"/>
      <c r="I107" s="328"/>
      <c r="J107" s="329">
        <f>J217</f>
        <v>0</v>
      </c>
      <c r="L107" s="326"/>
    </row>
    <row r="108" spans="2:65" s="297" customFormat="1" ht="19.899999999999999" customHeight="1">
      <c r="B108" s="326"/>
      <c r="D108" s="327" t="s">
        <v>1286</v>
      </c>
      <c r="E108" s="328"/>
      <c r="F108" s="328"/>
      <c r="G108" s="328"/>
      <c r="H108" s="328"/>
      <c r="I108" s="328"/>
      <c r="J108" s="329">
        <f>J219</f>
        <v>0</v>
      </c>
      <c r="L108" s="326"/>
    </row>
    <row r="109" spans="2:65" s="242" customFormat="1" ht="21.75" customHeight="1">
      <c r="B109" s="243"/>
      <c r="L109" s="243"/>
    </row>
    <row r="110" spans="2:65" s="242" customFormat="1" ht="6.95" customHeight="1">
      <c r="B110" s="243"/>
      <c r="L110" s="243"/>
    </row>
    <row r="111" spans="2:65" s="242" customFormat="1" ht="29.25" customHeight="1">
      <c r="B111" s="243"/>
      <c r="C111" s="320" t="s">
        <v>1287</v>
      </c>
      <c r="J111" s="428">
        <f>ROUND(J112 + J113 + J114 + J115 + J116 + J117,2)</f>
        <v>0</v>
      </c>
      <c r="L111" s="243"/>
      <c r="N111" s="361" t="s">
        <v>33</v>
      </c>
    </row>
    <row r="112" spans="2:65" s="242" customFormat="1" ht="18" customHeight="1">
      <c r="B112" s="352"/>
      <c r="C112" s="368"/>
      <c r="D112" s="585" t="s">
        <v>1228</v>
      </c>
      <c r="E112" s="590"/>
      <c r="F112" s="590"/>
      <c r="G112" s="368"/>
      <c r="H112" s="368"/>
      <c r="I112" s="368"/>
      <c r="J112" s="419">
        <v>0</v>
      </c>
      <c r="K112" s="368"/>
      <c r="L112" s="352"/>
      <c r="M112" s="368"/>
      <c r="N112" s="430" t="s">
        <v>445</v>
      </c>
      <c r="O112" s="368"/>
      <c r="P112" s="368"/>
      <c r="Q112" s="368"/>
      <c r="R112" s="368"/>
      <c r="S112" s="368"/>
      <c r="T112" s="368"/>
      <c r="U112" s="368"/>
      <c r="V112" s="368"/>
      <c r="W112" s="368"/>
      <c r="X112" s="368"/>
      <c r="Y112" s="368"/>
      <c r="Z112" s="368"/>
      <c r="AA112" s="368"/>
      <c r="AB112" s="368"/>
      <c r="AC112" s="368"/>
      <c r="AD112" s="368"/>
      <c r="AE112" s="368"/>
      <c r="AF112" s="368"/>
      <c r="AG112" s="368"/>
      <c r="AH112" s="368"/>
      <c r="AI112" s="368"/>
      <c r="AJ112" s="368"/>
      <c r="AK112" s="368"/>
      <c r="AL112" s="368"/>
      <c r="AM112" s="368"/>
      <c r="AN112" s="368"/>
      <c r="AO112" s="368"/>
      <c r="AP112" s="368"/>
      <c r="AQ112" s="368"/>
      <c r="AR112" s="368"/>
      <c r="AS112" s="368"/>
      <c r="AT112" s="368"/>
      <c r="AU112" s="368"/>
      <c r="AV112" s="368"/>
      <c r="AW112" s="368"/>
      <c r="AX112" s="368"/>
      <c r="AY112" s="431" t="s">
        <v>1211</v>
      </c>
      <c r="AZ112" s="368"/>
      <c r="BA112" s="368"/>
      <c r="BB112" s="368"/>
      <c r="BC112" s="368"/>
      <c r="BD112" s="368"/>
      <c r="BE112" s="432">
        <f t="shared" ref="BE112:BE117" si="0">IF(N112="základní",J112,0)</f>
        <v>0</v>
      </c>
      <c r="BF112" s="432">
        <f t="shared" ref="BF112:BF117" si="1">IF(N112="snížená",J112,0)</f>
        <v>0</v>
      </c>
      <c r="BG112" s="432">
        <f t="shared" ref="BG112:BG117" si="2">IF(N112="zákl. přenesená",J112,0)</f>
        <v>0</v>
      </c>
      <c r="BH112" s="432">
        <f t="shared" ref="BH112:BH117" si="3">IF(N112="sníž. přenesená",J112,0)</f>
        <v>0</v>
      </c>
      <c r="BI112" s="432">
        <f t="shared" ref="BI112:BI117" si="4">IF(N112="nulová",J112,0)</f>
        <v>0</v>
      </c>
      <c r="BJ112" s="431" t="s">
        <v>87</v>
      </c>
      <c r="BK112" s="368"/>
      <c r="BL112" s="368"/>
      <c r="BM112" s="368"/>
    </row>
    <row r="113" spans="2:65" s="242" customFormat="1" ht="18" customHeight="1">
      <c r="B113" s="352"/>
      <c r="C113" s="368"/>
      <c r="D113" s="585" t="s">
        <v>1288</v>
      </c>
      <c r="E113" s="590"/>
      <c r="F113" s="590"/>
      <c r="G113" s="368"/>
      <c r="H113" s="368"/>
      <c r="I113" s="368"/>
      <c r="J113" s="419">
        <v>0</v>
      </c>
      <c r="K113" s="368"/>
      <c r="L113" s="352"/>
      <c r="M113" s="368"/>
      <c r="N113" s="430" t="s">
        <v>445</v>
      </c>
      <c r="O113" s="368"/>
      <c r="P113" s="368"/>
      <c r="Q113" s="368"/>
      <c r="R113" s="368"/>
      <c r="S113" s="368"/>
      <c r="T113" s="368"/>
      <c r="U113" s="368"/>
      <c r="V113" s="368"/>
      <c r="W113" s="368"/>
      <c r="X113" s="368"/>
      <c r="Y113" s="368"/>
      <c r="Z113" s="368"/>
      <c r="AA113" s="368"/>
      <c r="AB113" s="368"/>
      <c r="AC113" s="368"/>
      <c r="AD113" s="368"/>
      <c r="AE113" s="368"/>
      <c r="AF113" s="368"/>
      <c r="AG113" s="368"/>
      <c r="AH113" s="368"/>
      <c r="AI113" s="368"/>
      <c r="AJ113" s="368"/>
      <c r="AK113" s="368"/>
      <c r="AL113" s="368"/>
      <c r="AM113" s="368"/>
      <c r="AN113" s="368"/>
      <c r="AO113" s="368"/>
      <c r="AP113" s="368"/>
      <c r="AQ113" s="368"/>
      <c r="AR113" s="368"/>
      <c r="AS113" s="368"/>
      <c r="AT113" s="368"/>
      <c r="AU113" s="368"/>
      <c r="AV113" s="368"/>
      <c r="AW113" s="368"/>
      <c r="AX113" s="368"/>
      <c r="AY113" s="431" t="s">
        <v>1211</v>
      </c>
      <c r="AZ113" s="368"/>
      <c r="BA113" s="368"/>
      <c r="BB113" s="368"/>
      <c r="BC113" s="368"/>
      <c r="BD113" s="368"/>
      <c r="BE113" s="432">
        <f t="shared" si="0"/>
        <v>0</v>
      </c>
      <c r="BF113" s="432">
        <f t="shared" si="1"/>
        <v>0</v>
      </c>
      <c r="BG113" s="432">
        <f t="shared" si="2"/>
        <v>0</v>
      </c>
      <c r="BH113" s="432">
        <f t="shared" si="3"/>
        <v>0</v>
      </c>
      <c r="BI113" s="432">
        <f t="shared" si="4"/>
        <v>0</v>
      </c>
      <c r="BJ113" s="431" t="s">
        <v>87</v>
      </c>
      <c r="BK113" s="368"/>
      <c r="BL113" s="368"/>
      <c r="BM113" s="368"/>
    </row>
    <row r="114" spans="2:65" s="242" customFormat="1" ht="18" customHeight="1">
      <c r="B114" s="352"/>
      <c r="C114" s="368"/>
      <c r="D114" s="585" t="s">
        <v>1289</v>
      </c>
      <c r="E114" s="590"/>
      <c r="F114" s="590"/>
      <c r="G114" s="368"/>
      <c r="H114" s="368"/>
      <c r="I114" s="368"/>
      <c r="J114" s="419">
        <v>0</v>
      </c>
      <c r="K114" s="368"/>
      <c r="L114" s="352"/>
      <c r="M114" s="368"/>
      <c r="N114" s="430" t="s">
        <v>445</v>
      </c>
      <c r="O114" s="368"/>
      <c r="P114" s="368"/>
      <c r="Q114" s="368"/>
      <c r="R114" s="368"/>
      <c r="S114" s="368"/>
      <c r="T114" s="368"/>
      <c r="U114" s="368"/>
      <c r="V114" s="368"/>
      <c r="W114" s="368"/>
      <c r="X114" s="368"/>
      <c r="Y114" s="368"/>
      <c r="Z114" s="368"/>
      <c r="AA114" s="368"/>
      <c r="AB114" s="368"/>
      <c r="AC114" s="368"/>
      <c r="AD114" s="368"/>
      <c r="AE114" s="368"/>
      <c r="AF114" s="368"/>
      <c r="AG114" s="368"/>
      <c r="AH114" s="368"/>
      <c r="AI114" s="368"/>
      <c r="AJ114" s="368"/>
      <c r="AK114" s="368"/>
      <c r="AL114" s="368"/>
      <c r="AM114" s="368"/>
      <c r="AN114" s="368"/>
      <c r="AO114" s="368"/>
      <c r="AP114" s="368"/>
      <c r="AQ114" s="368"/>
      <c r="AR114" s="368"/>
      <c r="AS114" s="368"/>
      <c r="AT114" s="368"/>
      <c r="AU114" s="368"/>
      <c r="AV114" s="368"/>
      <c r="AW114" s="368"/>
      <c r="AX114" s="368"/>
      <c r="AY114" s="431" t="s">
        <v>1211</v>
      </c>
      <c r="AZ114" s="368"/>
      <c r="BA114" s="368"/>
      <c r="BB114" s="368"/>
      <c r="BC114" s="368"/>
      <c r="BD114" s="368"/>
      <c r="BE114" s="432">
        <f t="shared" si="0"/>
        <v>0</v>
      </c>
      <c r="BF114" s="432">
        <f t="shared" si="1"/>
        <v>0</v>
      </c>
      <c r="BG114" s="432">
        <f t="shared" si="2"/>
        <v>0</v>
      </c>
      <c r="BH114" s="432">
        <f t="shared" si="3"/>
        <v>0</v>
      </c>
      <c r="BI114" s="432">
        <f t="shared" si="4"/>
        <v>0</v>
      </c>
      <c r="BJ114" s="431" t="s">
        <v>87</v>
      </c>
      <c r="BK114" s="368"/>
      <c r="BL114" s="368"/>
      <c r="BM114" s="368"/>
    </row>
    <row r="115" spans="2:65" s="242" customFormat="1" ht="18" customHeight="1">
      <c r="B115" s="352"/>
      <c r="C115" s="368"/>
      <c r="D115" s="585" t="s">
        <v>1233</v>
      </c>
      <c r="E115" s="590"/>
      <c r="F115" s="590"/>
      <c r="G115" s="368"/>
      <c r="H115" s="368"/>
      <c r="I115" s="368"/>
      <c r="J115" s="419">
        <v>0</v>
      </c>
      <c r="K115" s="368"/>
      <c r="L115" s="352"/>
      <c r="M115" s="368"/>
      <c r="N115" s="430" t="s">
        <v>445</v>
      </c>
      <c r="O115" s="368"/>
      <c r="P115" s="368"/>
      <c r="Q115" s="368"/>
      <c r="R115" s="368"/>
      <c r="S115" s="368"/>
      <c r="T115" s="368"/>
      <c r="U115" s="368"/>
      <c r="V115" s="368"/>
      <c r="W115" s="368"/>
      <c r="X115" s="368"/>
      <c r="Y115" s="368"/>
      <c r="Z115" s="368"/>
      <c r="AA115" s="368"/>
      <c r="AB115" s="368"/>
      <c r="AC115" s="368"/>
      <c r="AD115" s="368"/>
      <c r="AE115" s="368"/>
      <c r="AF115" s="368"/>
      <c r="AG115" s="368"/>
      <c r="AH115" s="368"/>
      <c r="AI115" s="368"/>
      <c r="AJ115" s="368"/>
      <c r="AK115" s="368"/>
      <c r="AL115" s="368"/>
      <c r="AM115" s="368"/>
      <c r="AN115" s="368"/>
      <c r="AO115" s="368"/>
      <c r="AP115" s="368"/>
      <c r="AQ115" s="368"/>
      <c r="AR115" s="368"/>
      <c r="AS115" s="368"/>
      <c r="AT115" s="368"/>
      <c r="AU115" s="368"/>
      <c r="AV115" s="368"/>
      <c r="AW115" s="368"/>
      <c r="AX115" s="368"/>
      <c r="AY115" s="431" t="s">
        <v>1211</v>
      </c>
      <c r="AZ115" s="368"/>
      <c r="BA115" s="368"/>
      <c r="BB115" s="368"/>
      <c r="BC115" s="368"/>
      <c r="BD115" s="368"/>
      <c r="BE115" s="432">
        <f t="shared" si="0"/>
        <v>0</v>
      </c>
      <c r="BF115" s="432">
        <f t="shared" si="1"/>
        <v>0</v>
      </c>
      <c r="BG115" s="432">
        <f t="shared" si="2"/>
        <v>0</v>
      </c>
      <c r="BH115" s="432">
        <f t="shared" si="3"/>
        <v>0</v>
      </c>
      <c r="BI115" s="432">
        <f t="shared" si="4"/>
        <v>0</v>
      </c>
      <c r="BJ115" s="431" t="s">
        <v>87</v>
      </c>
      <c r="BK115" s="368"/>
      <c r="BL115" s="368"/>
      <c r="BM115" s="368"/>
    </row>
    <row r="116" spans="2:65" s="242" customFormat="1" ht="18" customHeight="1">
      <c r="B116" s="352"/>
      <c r="C116" s="368"/>
      <c r="D116" s="585" t="s">
        <v>1290</v>
      </c>
      <c r="E116" s="590"/>
      <c r="F116" s="590"/>
      <c r="G116" s="368"/>
      <c r="H116" s="368"/>
      <c r="I116" s="368"/>
      <c r="J116" s="419">
        <v>0</v>
      </c>
      <c r="K116" s="368"/>
      <c r="L116" s="352"/>
      <c r="M116" s="368"/>
      <c r="N116" s="430" t="s">
        <v>445</v>
      </c>
      <c r="O116" s="368"/>
      <c r="P116" s="368"/>
      <c r="Q116" s="368"/>
      <c r="R116" s="368"/>
      <c r="S116" s="368"/>
      <c r="T116" s="368"/>
      <c r="U116" s="368"/>
      <c r="V116" s="368"/>
      <c r="W116" s="368"/>
      <c r="X116" s="368"/>
      <c r="Y116" s="368"/>
      <c r="Z116" s="368"/>
      <c r="AA116" s="368"/>
      <c r="AB116" s="368"/>
      <c r="AC116" s="368"/>
      <c r="AD116" s="368"/>
      <c r="AE116" s="368"/>
      <c r="AF116" s="368"/>
      <c r="AG116" s="368"/>
      <c r="AH116" s="368"/>
      <c r="AI116" s="368"/>
      <c r="AJ116" s="368"/>
      <c r="AK116" s="368"/>
      <c r="AL116" s="368"/>
      <c r="AM116" s="368"/>
      <c r="AN116" s="368"/>
      <c r="AO116" s="368"/>
      <c r="AP116" s="368"/>
      <c r="AQ116" s="368"/>
      <c r="AR116" s="368"/>
      <c r="AS116" s="368"/>
      <c r="AT116" s="368"/>
      <c r="AU116" s="368"/>
      <c r="AV116" s="368"/>
      <c r="AW116" s="368"/>
      <c r="AX116" s="368"/>
      <c r="AY116" s="431" t="s">
        <v>1211</v>
      </c>
      <c r="AZ116" s="368"/>
      <c r="BA116" s="368"/>
      <c r="BB116" s="368"/>
      <c r="BC116" s="368"/>
      <c r="BD116" s="368"/>
      <c r="BE116" s="432">
        <f t="shared" si="0"/>
        <v>0</v>
      </c>
      <c r="BF116" s="432">
        <f t="shared" si="1"/>
        <v>0</v>
      </c>
      <c r="BG116" s="432">
        <f t="shared" si="2"/>
        <v>0</v>
      </c>
      <c r="BH116" s="432">
        <f t="shared" si="3"/>
        <v>0</v>
      </c>
      <c r="BI116" s="432">
        <f t="shared" si="4"/>
        <v>0</v>
      </c>
      <c r="BJ116" s="431" t="s">
        <v>87</v>
      </c>
      <c r="BK116" s="368"/>
      <c r="BL116" s="368"/>
      <c r="BM116" s="368"/>
    </row>
    <row r="117" spans="2:65" s="242" customFormat="1" ht="18" customHeight="1">
      <c r="B117" s="352"/>
      <c r="C117" s="368"/>
      <c r="D117" s="429" t="s">
        <v>1291</v>
      </c>
      <c r="E117" s="368"/>
      <c r="F117" s="368"/>
      <c r="G117" s="368"/>
      <c r="H117" s="368"/>
      <c r="I117" s="368"/>
      <c r="J117" s="419">
        <f>ROUND(J30*T117,2)</f>
        <v>0</v>
      </c>
      <c r="K117" s="368"/>
      <c r="L117" s="352"/>
      <c r="M117" s="368"/>
      <c r="N117" s="430" t="s">
        <v>445</v>
      </c>
      <c r="O117" s="368"/>
      <c r="P117" s="368"/>
      <c r="Q117" s="368"/>
      <c r="R117" s="368"/>
      <c r="S117" s="368"/>
      <c r="T117" s="368"/>
      <c r="U117" s="368"/>
      <c r="V117" s="368"/>
      <c r="W117" s="368"/>
      <c r="X117" s="368"/>
      <c r="Y117" s="368"/>
      <c r="Z117" s="368"/>
      <c r="AA117" s="368"/>
      <c r="AB117" s="368"/>
      <c r="AC117" s="368"/>
      <c r="AD117" s="368"/>
      <c r="AE117" s="368"/>
      <c r="AF117" s="368"/>
      <c r="AG117" s="368"/>
      <c r="AH117" s="368"/>
      <c r="AI117" s="368"/>
      <c r="AJ117" s="368"/>
      <c r="AK117" s="368"/>
      <c r="AL117" s="368"/>
      <c r="AM117" s="368"/>
      <c r="AN117" s="368"/>
      <c r="AO117" s="368"/>
      <c r="AP117" s="368"/>
      <c r="AQ117" s="368"/>
      <c r="AR117" s="368"/>
      <c r="AS117" s="368"/>
      <c r="AT117" s="368"/>
      <c r="AU117" s="368"/>
      <c r="AV117" s="368"/>
      <c r="AW117" s="368"/>
      <c r="AX117" s="368"/>
      <c r="AY117" s="431" t="s">
        <v>1292</v>
      </c>
      <c r="AZ117" s="368"/>
      <c r="BA117" s="368"/>
      <c r="BB117" s="368"/>
      <c r="BC117" s="368"/>
      <c r="BD117" s="368"/>
      <c r="BE117" s="432">
        <f t="shared" si="0"/>
        <v>0</v>
      </c>
      <c r="BF117" s="432">
        <f t="shared" si="1"/>
        <v>0</v>
      </c>
      <c r="BG117" s="432">
        <f t="shared" si="2"/>
        <v>0</v>
      </c>
      <c r="BH117" s="432">
        <f t="shared" si="3"/>
        <v>0</v>
      </c>
      <c r="BI117" s="432">
        <f t="shared" si="4"/>
        <v>0</v>
      </c>
      <c r="BJ117" s="431" t="s">
        <v>87</v>
      </c>
      <c r="BK117" s="368"/>
      <c r="BL117" s="368"/>
      <c r="BM117" s="368"/>
    </row>
    <row r="118" spans="2:65" s="242" customFormat="1">
      <c r="B118" s="243"/>
      <c r="L118" s="243"/>
    </row>
    <row r="119" spans="2:65" s="242" customFormat="1" ht="29.25" customHeight="1">
      <c r="B119" s="243"/>
      <c r="C119" s="424" t="s">
        <v>1271</v>
      </c>
      <c r="D119" s="312"/>
      <c r="E119" s="312"/>
      <c r="F119" s="312"/>
      <c r="G119" s="312"/>
      <c r="H119" s="312"/>
      <c r="I119" s="312"/>
      <c r="J119" s="425">
        <f>ROUND(J96+J111,2)</f>
        <v>0</v>
      </c>
      <c r="K119" s="312"/>
      <c r="L119" s="243"/>
    </row>
    <row r="120" spans="2:65" s="242" customFormat="1" ht="6.95" customHeight="1">
      <c r="B120" s="253"/>
      <c r="C120" s="254"/>
      <c r="D120" s="254"/>
      <c r="E120" s="254"/>
      <c r="F120" s="254"/>
      <c r="G120" s="254"/>
      <c r="H120" s="254"/>
      <c r="I120" s="254"/>
      <c r="J120" s="254"/>
      <c r="K120" s="254"/>
      <c r="L120" s="243"/>
    </row>
    <row r="124" spans="2:65" s="242" customFormat="1" ht="6.95" customHeight="1">
      <c r="B124" s="255"/>
      <c r="C124" s="256"/>
      <c r="D124" s="256"/>
      <c r="E124" s="256"/>
      <c r="F124" s="256"/>
      <c r="G124" s="256"/>
      <c r="H124" s="256"/>
      <c r="I124" s="256"/>
      <c r="J124" s="256"/>
      <c r="K124" s="256"/>
      <c r="L124" s="243"/>
    </row>
    <row r="125" spans="2:65" s="242" customFormat="1" ht="24.95" customHeight="1">
      <c r="B125" s="243"/>
      <c r="C125" s="231" t="s">
        <v>515</v>
      </c>
      <c r="L125" s="243"/>
    </row>
    <row r="126" spans="2:65" s="242" customFormat="1" ht="6.95" customHeight="1">
      <c r="B126" s="243"/>
      <c r="L126" s="243"/>
    </row>
    <row r="127" spans="2:65" s="242" customFormat="1" ht="12" customHeight="1">
      <c r="B127" s="243"/>
      <c r="C127" s="237" t="s">
        <v>427</v>
      </c>
      <c r="L127" s="243"/>
    </row>
    <row r="128" spans="2:65" s="242" customFormat="1" ht="16.5" customHeight="1">
      <c r="B128" s="243"/>
      <c r="E128" s="581" t="str">
        <f>E7</f>
        <v>Výstavba ZTV Nivy II.</v>
      </c>
      <c r="F128" s="582"/>
      <c r="G128" s="582"/>
      <c r="H128" s="582"/>
      <c r="L128" s="243"/>
    </row>
    <row r="129" spans="2:65" s="242" customFormat="1" ht="12" customHeight="1">
      <c r="B129" s="243"/>
      <c r="C129" s="237" t="s">
        <v>499</v>
      </c>
      <c r="L129" s="243"/>
    </row>
    <row r="130" spans="2:65" s="242" customFormat="1" ht="16.5" customHeight="1">
      <c r="B130" s="243"/>
      <c r="E130" s="554" t="str">
        <f>E9</f>
        <v>SO 401 - Veřejné osvětlení</v>
      </c>
      <c r="F130" s="580"/>
      <c r="G130" s="580"/>
      <c r="H130" s="580"/>
      <c r="L130" s="243"/>
    </row>
    <row r="131" spans="2:65" s="242" customFormat="1" ht="6.95" customHeight="1">
      <c r="B131" s="243"/>
      <c r="L131" s="243"/>
    </row>
    <row r="132" spans="2:65" s="242" customFormat="1" ht="12" customHeight="1">
      <c r="B132" s="243"/>
      <c r="C132" s="237" t="s">
        <v>431</v>
      </c>
      <c r="F132" s="235" t="str">
        <f>F12</f>
        <v>Dačice</v>
      </c>
      <c r="I132" s="237" t="s">
        <v>432</v>
      </c>
      <c r="J132" s="263" t="str">
        <f>IF(J12="","",J12)</f>
        <v>24. 8. 2023</v>
      </c>
      <c r="L132" s="243"/>
    </row>
    <row r="133" spans="2:65" s="242" customFormat="1" ht="6.95" customHeight="1">
      <c r="B133" s="243"/>
      <c r="L133" s="243"/>
    </row>
    <row r="134" spans="2:65" s="242" customFormat="1" ht="25.7" customHeight="1">
      <c r="B134" s="243"/>
      <c r="C134" s="237" t="s">
        <v>434</v>
      </c>
      <c r="F134" s="235" t="str">
        <f>E15</f>
        <v>Město Dačice, Krajířova 27, Dačice</v>
      </c>
      <c r="I134" s="237" t="s">
        <v>55</v>
      </c>
      <c r="J134" s="240" t="str">
        <f>E21</f>
        <v>Ing. Martin Antoňů, Řečice 31, Dačice</v>
      </c>
      <c r="L134" s="243"/>
    </row>
    <row r="135" spans="2:65" s="242" customFormat="1" ht="15.2" customHeight="1">
      <c r="B135" s="243"/>
      <c r="C135" s="237" t="s">
        <v>435</v>
      </c>
      <c r="F135" s="235" t="str">
        <f>IF(E18="","",E18)</f>
        <v>Vyplň údaj</v>
      </c>
      <c r="I135" s="237" t="s">
        <v>439</v>
      </c>
      <c r="J135" s="240" t="str">
        <f>E24</f>
        <v>Ing. Martin Antoňů</v>
      </c>
      <c r="L135" s="243"/>
    </row>
    <row r="136" spans="2:65" s="242" customFormat="1" ht="10.35" customHeight="1">
      <c r="B136" s="243"/>
      <c r="L136" s="243"/>
    </row>
    <row r="137" spans="2:65" s="330" customFormat="1" ht="29.25" customHeight="1">
      <c r="B137" s="331"/>
      <c r="C137" s="332" t="s">
        <v>516</v>
      </c>
      <c r="D137" s="333" t="s">
        <v>457</v>
      </c>
      <c r="E137" s="333" t="s">
        <v>453</v>
      </c>
      <c r="F137" s="333" t="s">
        <v>454</v>
      </c>
      <c r="G137" s="333" t="s">
        <v>120</v>
      </c>
      <c r="H137" s="333" t="s">
        <v>517</v>
      </c>
      <c r="I137" s="333" t="s">
        <v>518</v>
      </c>
      <c r="J137" s="334" t="s">
        <v>505</v>
      </c>
      <c r="K137" s="433" t="s">
        <v>519</v>
      </c>
      <c r="L137" s="331"/>
      <c r="M137" s="270" t="s">
        <v>406</v>
      </c>
      <c r="N137" s="271" t="s">
        <v>33</v>
      </c>
      <c r="O137" s="271" t="s">
        <v>520</v>
      </c>
      <c r="P137" s="271" t="s">
        <v>521</v>
      </c>
      <c r="Q137" s="271" t="s">
        <v>522</v>
      </c>
      <c r="R137" s="271" t="s">
        <v>523</v>
      </c>
      <c r="S137" s="271" t="s">
        <v>524</v>
      </c>
      <c r="T137" s="271" t="s">
        <v>525</v>
      </c>
      <c r="U137" s="272" t="s">
        <v>1293</v>
      </c>
    </row>
    <row r="138" spans="2:65" s="242" customFormat="1" ht="22.9" customHeight="1">
      <c r="B138" s="243"/>
      <c r="C138" s="276" t="s">
        <v>526</v>
      </c>
      <c r="J138" s="335">
        <f>BK138</f>
        <v>0</v>
      </c>
      <c r="L138" s="243"/>
      <c r="M138" s="273"/>
      <c r="N138" s="264"/>
      <c r="O138" s="264"/>
      <c r="P138" s="336">
        <f>P139+P151+P212</f>
        <v>0</v>
      </c>
      <c r="Q138" s="264"/>
      <c r="R138" s="336">
        <f>R139+R151+R212</f>
        <v>10.736971200000001</v>
      </c>
      <c r="S138" s="264"/>
      <c r="T138" s="336">
        <f>T139+T151+T212</f>
        <v>0</v>
      </c>
      <c r="U138" s="265"/>
      <c r="AT138" s="227" t="s">
        <v>471</v>
      </c>
      <c r="AU138" s="227" t="s">
        <v>506</v>
      </c>
      <c r="BK138" s="338">
        <f>BK139+BK151+BK212</f>
        <v>0</v>
      </c>
    </row>
    <row r="139" spans="2:65" s="339" customFormat="1" ht="25.9" customHeight="1">
      <c r="B139" s="340"/>
      <c r="D139" s="341" t="s">
        <v>471</v>
      </c>
      <c r="E139" s="342" t="s">
        <v>59</v>
      </c>
      <c r="F139" s="342" t="s">
        <v>1294</v>
      </c>
      <c r="I139" s="343"/>
      <c r="J139" s="344">
        <f>BK139</f>
        <v>0</v>
      </c>
      <c r="L139" s="340"/>
      <c r="M139" s="345"/>
      <c r="P139" s="346">
        <f>P140+P144+P148</f>
        <v>0</v>
      </c>
      <c r="R139" s="346">
        <f>R140+R144+R148</f>
        <v>2.4320474999999999</v>
      </c>
      <c r="T139" s="346">
        <f>T140+T144+T148</f>
        <v>0</v>
      </c>
      <c r="U139" s="434"/>
      <c r="AR139" s="341" t="s">
        <v>87</v>
      </c>
      <c r="AT139" s="348" t="s">
        <v>471</v>
      </c>
      <c r="AU139" s="348" t="s">
        <v>472</v>
      </c>
      <c r="AY139" s="341" t="s">
        <v>528</v>
      </c>
      <c r="BK139" s="349">
        <f>BK140+BK144+BK148</f>
        <v>0</v>
      </c>
    </row>
    <row r="140" spans="2:65" s="339" customFormat="1" ht="22.9" customHeight="1">
      <c r="B140" s="340"/>
      <c r="D140" s="341" t="s">
        <v>471</v>
      </c>
      <c r="E140" s="350" t="s">
        <v>93</v>
      </c>
      <c r="F140" s="350" t="s">
        <v>1295</v>
      </c>
      <c r="I140" s="343"/>
      <c r="J140" s="351">
        <f>BK140</f>
        <v>0</v>
      </c>
      <c r="L140" s="340"/>
      <c r="M140" s="345"/>
      <c r="P140" s="346">
        <f>SUM(P141:P143)</f>
        <v>0</v>
      </c>
      <c r="R140" s="346">
        <f>SUM(R141:R143)</f>
        <v>2.4320474999999999</v>
      </c>
      <c r="T140" s="346">
        <f>SUM(T141:T143)</f>
        <v>0</v>
      </c>
      <c r="U140" s="434"/>
      <c r="AR140" s="341" t="s">
        <v>87</v>
      </c>
      <c r="AT140" s="348" t="s">
        <v>471</v>
      </c>
      <c r="AU140" s="348" t="s">
        <v>87</v>
      </c>
      <c r="AY140" s="341" t="s">
        <v>528</v>
      </c>
      <c r="BK140" s="349">
        <f>SUM(BK141:BK143)</f>
        <v>0</v>
      </c>
    </row>
    <row r="141" spans="2:65" s="242" customFormat="1" ht="24.2" customHeight="1">
      <c r="B141" s="352"/>
      <c r="C141" s="353" t="s">
        <v>1296</v>
      </c>
      <c r="D141" s="353" t="s">
        <v>529</v>
      </c>
      <c r="E141" s="354" t="s">
        <v>1297</v>
      </c>
      <c r="F141" s="355" t="s">
        <v>1298</v>
      </c>
      <c r="G141" s="356" t="s">
        <v>157</v>
      </c>
      <c r="H141" s="357">
        <v>6.75</v>
      </c>
      <c r="J141" s="359">
        <f>ROUND(H144*H141,2)</f>
        <v>0</v>
      </c>
      <c r="K141" s="435"/>
      <c r="L141" s="243"/>
      <c r="M141" s="360" t="s">
        <v>406</v>
      </c>
      <c r="N141" s="361" t="s">
        <v>445</v>
      </c>
      <c r="P141" s="362">
        <f>O141*H141</f>
        <v>0</v>
      </c>
      <c r="Q141" s="362">
        <v>0.20745</v>
      </c>
      <c r="R141" s="362">
        <f>Q141*H141</f>
        <v>1.4002874999999999</v>
      </c>
      <c r="S141" s="362">
        <v>0</v>
      </c>
      <c r="T141" s="362">
        <f>S141*H141</f>
        <v>0</v>
      </c>
      <c r="U141" s="436" t="s">
        <v>406</v>
      </c>
      <c r="AR141" s="364" t="s">
        <v>91</v>
      </c>
      <c r="AT141" s="364" t="s">
        <v>529</v>
      </c>
      <c r="AU141" s="364" t="s">
        <v>293</v>
      </c>
      <c r="AY141" s="227" t="s">
        <v>528</v>
      </c>
      <c r="BE141" s="365">
        <f>IF(N141="základní",J141,0)</f>
        <v>0</v>
      </c>
      <c r="BF141" s="365">
        <f>IF(N141="snížená",J141,0)</f>
        <v>0</v>
      </c>
      <c r="BG141" s="365">
        <f>IF(N141="zákl. přenesená",J141,0)</f>
        <v>0</v>
      </c>
      <c r="BH141" s="365">
        <f>IF(N141="sníž. přenesená",J141,0)</f>
        <v>0</v>
      </c>
      <c r="BI141" s="365">
        <f>IF(N141="nulová",J141,0)</f>
        <v>0</v>
      </c>
      <c r="BJ141" s="227" t="s">
        <v>87</v>
      </c>
      <c r="BK141" s="365">
        <f>ROUND(H144*H141,2)</f>
        <v>0</v>
      </c>
      <c r="BL141" s="227" t="s">
        <v>91</v>
      </c>
      <c r="BM141" s="364" t="s">
        <v>1299</v>
      </c>
    </row>
    <row r="142" spans="2:65" s="242" customFormat="1" ht="24.2" customHeight="1">
      <c r="B142" s="352"/>
      <c r="C142" s="353" t="s">
        <v>1300</v>
      </c>
      <c r="D142" s="353" t="s">
        <v>529</v>
      </c>
      <c r="E142" s="354" t="s">
        <v>1301</v>
      </c>
      <c r="F142" s="355" t="s">
        <v>1302</v>
      </c>
      <c r="G142" s="356" t="s">
        <v>157</v>
      </c>
      <c r="H142" s="357">
        <v>6.75</v>
      </c>
      <c r="I142" s="358"/>
      <c r="J142" s="359">
        <f>ROUND(I142*H142,2)</f>
        <v>0</v>
      </c>
      <c r="K142" s="435"/>
      <c r="L142" s="243"/>
      <c r="M142" s="360" t="s">
        <v>406</v>
      </c>
      <c r="N142" s="361" t="s">
        <v>445</v>
      </c>
      <c r="P142" s="362">
        <f>O142*H142</f>
        <v>0</v>
      </c>
      <c r="Q142" s="362">
        <v>0.14688000000000001</v>
      </c>
      <c r="R142" s="362">
        <f>Q142*H142</f>
        <v>0.9914400000000001</v>
      </c>
      <c r="S142" s="362">
        <v>0</v>
      </c>
      <c r="T142" s="362">
        <f>S142*H142</f>
        <v>0</v>
      </c>
      <c r="U142" s="436" t="s">
        <v>406</v>
      </c>
      <c r="AR142" s="364" t="s">
        <v>91</v>
      </c>
      <c r="AT142" s="364" t="s">
        <v>529</v>
      </c>
      <c r="AU142" s="364" t="s">
        <v>293</v>
      </c>
      <c r="AY142" s="227" t="s">
        <v>528</v>
      </c>
      <c r="BE142" s="365">
        <f>IF(N142="základní",J142,0)</f>
        <v>0</v>
      </c>
      <c r="BF142" s="365">
        <f>IF(N142="snížená",J142,0)</f>
        <v>0</v>
      </c>
      <c r="BG142" s="365">
        <f>IF(N142="zákl. přenesená",J142,0)</f>
        <v>0</v>
      </c>
      <c r="BH142" s="365">
        <f>IF(N142="sníž. přenesená",J142,0)</f>
        <v>0</v>
      </c>
      <c r="BI142" s="365">
        <f>IF(N142="nulová",J142,0)</f>
        <v>0</v>
      </c>
      <c r="BJ142" s="227" t="s">
        <v>87</v>
      </c>
      <c r="BK142" s="365">
        <f>ROUND(I142*H142,2)</f>
        <v>0</v>
      </c>
      <c r="BL142" s="227" t="s">
        <v>91</v>
      </c>
      <c r="BM142" s="364" t="s">
        <v>1303</v>
      </c>
    </row>
    <row r="143" spans="2:65" s="242" customFormat="1" ht="14.45" customHeight="1">
      <c r="B143" s="352"/>
      <c r="C143" s="353" t="s">
        <v>1304</v>
      </c>
      <c r="D143" s="353" t="s">
        <v>529</v>
      </c>
      <c r="E143" s="354" t="s">
        <v>1305</v>
      </c>
      <c r="F143" s="355" t="s">
        <v>1306</v>
      </c>
      <c r="G143" s="356" t="s">
        <v>201</v>
      </c>
      <c r="H143" s="357">
        <v>18</v>
      </c>
      <c r="I143" s="358"/>
      <c r="J143" s="359">
        <f>ROUND(I143*H143,2)</f>
        <v>0</v>
      </c>
      <c r="K143" s="435"/>
      <c r="L143" s="243"/>
      <c r="M143" s="360" t="s">
        <v>406</v>
      </c>
      <c r="N143" s="361" t="s">
        <v>445</v>
      </c>
      <c r="P143" s="362">
        <f>O143*H143</f>
        <v>0</v>
      </c>
      <c r="Q143" s="362">
        <v>2.2399999999999998E-3</v>
      </c>
      <c r="R143" s="362">
        <f>Q143*H143</f>
        <v>4.0319999999999995E-2</v>
      </c>
      <c r="S143" s="362">
        <v>0</v>
      </c>
      <c r="T143" s="362">
        <f>S143*H143</f>
        <v>0</v>
      </c>
      <c r="U143" s="436" t="s">
        <v>406</v>
      </c>
      <c r="AR143" s="364" t="s">
        <v>91</v>
      </c>
      <c r="AT143" s="364" t="s">
        <v>529</v>
      </c>
      <c r="AU143" s="364" t="s">
        <v>293</v>
      </c>
      <c r="AY143" s="227" t="s">
        <v>528</v>
      </c>
      <c r="BE143" s="365">
        <f>IF(N143="základní",J143,0)</f>
        <v>0</v>
      </c>
      <c r="BF143" s="365">
        <f>IF(N143="snížená",J143,0)</f>
        <v>0</v>
      </c>
      <c r="BG143" s="365">
        <f>IF(N143="zákl. přenesená",J143,0)</f>
        <v>0</v>
      </c>
      <c r="BH143" s="365">
        <f>IF(N143="sníž. přenesená",J143,0)</f>
        <v>0</v>
      </c>
      <c r="BI143" s="365">
        <f>IF(N143="nulová",J143,0)</f>
        <v>0</v>
      </c>
      <c r="BJ143" s="227" t="s">
        <v>87</v>
      </c>
      <c r="BK143" s="365">
        <f>ROUND(I143*H143,2)</f>
        <v>0</v>
      </c>
      <c r="BL143" s="227" t="s">
        <v>91</v>
      </c>
      <c r="BM143" s="364" t="s">
        <v>1307</v>
      </c>
    </row>
    <row r="144" spans="2:65" s="339" customFormat="1" ht="22.9" customHeight="1">
      <c r="B144" s="340"/>
      <c r="D144" s="341" t="s">
        <v>471</v>
      </c>
      <c r="E144" s="350" t="s">
        <v>600</v>
      </c>
      <c r="F144" s="350" t="s">
        <v>1308</v>
      </c>
      <c r="H144" s="358"/>
      <c r="I144" s="343"/>
      <c r="J144" s="351">
        <f>BK144</f>
        <v>0</v>
      </c>
      <c r="L144" s="340"/>
      <c r="M144" s="345"/>
      <c r="P144" s="346">
        <f>SUM(P145:P147)</f>
        <v>0</v>
      </c>
      <c r="R144" s="346">
        <f>SUM(R145:R147)</f>
        <v>0</v>
      </c>
      <c r="T144" s="346">
        <f>SUM(T145:T147)</f>
        <v>0</v>
      </c>
      <c r="U144" s="434"/>
      <c r="AR144" s="341" t="s">
        <v>87</v>
      </c>
      <c r="AT144" s="348" t="s">
        <v>471</v>
      </c>
      <c r="AU144" s="348" t="s">
        <v>87</v>
      </c>
      <c r="AY144" s="341" t="s">
        <v>528</v>
      </c>
      <c r="BK144" s="349">
        <f>SUM(BK145:BK147)</f>
        <v>0</v>
      </c>
    </row>
    <row r="145" spans="2:65" s="242" customFormat="1" ht="24.2" customHeight="1">
      <c r="B145" s="352"/>
      <c r="C145" s="353" t="s">
        <v>1309</v>
      </c>
      <c r="D145" s="353" t="s">
        <v>529</v>
      </c>
      <c r="E145" s="354" t="s">
        <v>1310</v>
      </c>
      <c r="F145" s="355" t="s">
        <v>1311</v>
      </c>
      <c r="G145" s="356" t="s">
        <v>157</v>
      </c>
      <c r="H145" s="357">
        <v>50</v>
      </c>
      <c r="I145" s="358"/>
      <c r="J145" s="359">
        <f>ROUND(I145*H145,2)</f>
        <v>0</v>
      </c>
      <c r="K145" s="435"/>
      <c r="L145" s="243"/>
      <c r="M145" s="360" t="s">
        <v>406</v>
      </c>
      <c r="N145" s="361" t="s">
        <v>445</v>
      </c>
      <c r="P145" s="362">
        <f>O145*H145</f>
        <v>0</v>
      </c>
      <c r="Q145" s="362">
        <v>0</v>
      </c>
      <c r="R145" s="362">
        <f>Q145*H145</f>
        <v>0</v>
      </c>
      <c r="S145" s="362">
        <v>0</v>
      </c>
      <c r="T145" s="362">
        <f>S145*H145</f>
        <v>0</v>
      </c>
      <c r="U145" s="436" t="s">
        <v>406</v>
      </c>
      <c r="AR145" s="364" t="s">
        <v>91</v>
      </c>
      <c r="AT145" s="364" t="s">
        <v>529</v>
      </c>
      <c r="AU145" s="364" t="s">
        <v>293</v>
      </c>
      <c r="AY145" s="227" t="s">
        <v>528</v>
      </c>
      <c r="BE145" s="365">
        <f>IF(N145="základní",J145,0)</f>
        <v>0</v>
      </c>
      <c r="BF145" s="365">
        <f>IF(N145="snížená",J145,0)</f>
        <v>0</v>
      </c>
      <c r="BG145" s="365">
        <f>IF(N145="zákl. přenesená",J145,0)</f>
        <v>0</v>
      </c>
      <c r="BH145" s="365">
        <f>IF(N145="sníž. přenesená",J145,0)</f>
        <v>0</v>
      </c>
      <c r="BI145" s="365">
        <f>IF(N145="nulová",J145,0)</f>
        <v>0</v>
      </c>
      <c r="BJ145" s="227" t="s">
        <v>87</v>
      </c>
      <c r="BK145" s="365">
        <f>ROUND(I145*H145,2)</f>
        <v>0</v>
      </c>
      <c r="BL145" s="227" t="s">
        <v>91</v>
      </c>
      <c r="BM145" s="364" t="s">
        <v>1312</v>
      </c>
    </row>
    <row r="146" spans="2:65" s="242" customFormat="1" ht="24.2" customHeight="1">
      <c r="B146" s="352"/>
      <c r="C146" s="353" t="s">
        <v>742</v>
      </c>
      <c r="D146" s="353" t="s">
        <v>529</v>
      </c>
      <c r="E146" s="354" t="s">
        <v>1313</v>
      </c>
      <c r="F146" s="355" t="s">
        <v>1314</v>
      </c>
      <c r="G146" s="356" t="s">
        <v>1315</v>
      </c>
      <c r="H146" s="357">
        <v>3</v>
      </c>
      <c r="I146" s="358"/>
      <c r="J146" s="359">
        <f>ROUND(I146*H146,2)</f>
        <v>0</v>
      </c>
      <c r="K146" s="435"/>
      <c r="L146" s="243"/>
      <c r="M146" s="360" t="s">
        <v>406</v>
      </c>
      <c r="N146" s="361" t="s">
        <v>445</v>
      </c>
      <c r="P146" s="362">
        <f>O146*H146</f>
        <v>0</v>
      </c>
      <c r="Q146" s="362">
        <v>0</v>
      </c>
      <c r="R146" s="362">
        <f>Q146*H146</f>
        <v>0</v>
      </c>
      <c r="S146" s="362">
        <v>0</v>
      </c>
      <c r="T146" s="362">
        <f>S146*H146</f>
        <v>0</v>
      </c>
      <c r="U146" s="436" t="s">
        <v>406</v>
      </c>
      <c r="AR146" s="364" t="s">
        <v>91</v>
      </c>
      <c r="AT146" s="364" t="s">
        <v>529</v>
      </c>
      <c r="AU146" s="364" t="s">
        <v>293</v>
      </c>
      <c r="AY146" s="227" t="s">
        <v>528</v>
      </c>
      <c r="BE146" s="365">
        <f>IF(N146="základní",J146,0)</f>
        <v>0</v>
      </c>
      <c r="BF146" s="365">
        <f>IF(N146="snížená",J146,0)</f>
        <v>0</v>
      </c>
      <c r="BG146" s="365">
        <f>IF(N146="zákl. přenesená",J146,0)</f>
        <v>0</v>
      </c>
      <c r="BH146" s="365">
        <f>IF(N146="sníž. přenesená",J146,0)</f>
        <v>0</v>
      </c>
      <c r="BI146" s="365">
        <f>IF(N146="nulová",J146,0)</f>
        <v>0</v>
      </c>
      <c r="BJ146" s="227" t="s">
        <v>87</v>
      </c>
      <c r="BK146" s="365">
        <f>ROUND(I146*H146,2)</f>
        <v>0</v>
      </c>
      <c r="BL146" s="227" t="s">
        <v>91</v>
      </c>
      <c r="BM146" s="364" t="s">
        <v>1316</v>
      </c>
    </row>
    <row r="147" spans="2:65" s="242" customFormat="1" ht="24.2" customHeight="1">
      <c r="B147" s="352"/>
      <c r="C147" s="353" t="s">
        <v>1317</v>
      </c>
      <c r="D147" s="353" t="s">
        <v>529</v>
      </c>
      <c r="E147" s="354" t="s">
        <v>1318</v>
      </c>
      <c r="F147" s="355" t="s">
        <v>1319</v>
      </c>
      <c r="G147" s="356" t="s">
        <v>1315</v>
      </c>
      <c r="H147" s="357">
        <v>3</v>
      </c>
      <c r="I147" s="358"/>
      <c r="J147" s="359">
        <f>ROUND(I147*H147,2)</f>
        <v>0</v>
      </c>
      <c r="K147" s="435"/>
      <c r="L147" s="243"/>
      <c r="M147" s="360" t="s">
        <v>406</v>
      </c>
      <c r="N147" s="361" t="s">
        <v>445</v>
      </c>
      <c r="P147" s="362">
        <f>O147*H147</f>
        <v>0</v>
      </c>
      <c r="Q147" s="362">
        <v>0</v>
      </c>
      <c r="R147" s="362">
        <f>Q147*H147</f>
        <v>0</v>
      </c>
      <c r="S147" s="362">
        <v>0</v>
      </c>
      <c r="T147" s="362">
        <f>S147*H147</f>
        <v>0</v>
      </c>
      <c r="U147" s="436" t="s">
        <v>406</v>
      </c>
      <c r="AR147" s="364" t="s">
        <v>91</v>
      </c>
      <c r="AT147" s="364" t="s">
        <v>529</v>
      </c>
      <c r="AU147" s="364" t="s">
        <v>293</v>
      </c>
      <c r="AY147" s="227" t="s">
        <v>528</v>
      </c>
      <c r="BE147" s="365">
        <f>IF(N147="základní",J147,0)</f>
        <v>0</v>
      </c>
      <c r="BF147" s="365">
        <f>IF(N147="snížená",J147,0)</f>
        <v>0</v>
      </c>
      <c r="BG147" s="365">
        <f>IF(N147="zákl. přenesená",J147,0)</f>
        <v>0</v>
      </c>
      <c r="BH147" s="365">
        <f>IF(N147="sníž. přenesená",J147,0)</f>
        <v>0</v>
      </c>
      <c r="BI147" s="365">
        <f>IF(N147="nulová",J147,0)</f>
        <v>0</v>
      </c>
      <c r="BJ147" s="227" t="s">
        <v>87</v>
      </c>
      <c r="BK147" s="365">
        <f>ROUND(I147*H147,2)</f>
        <v>0</v>
      </c>
      <c r="BL147" s="227" t="s">
        <v>91</v>
      </c>
      <c r="BM147" s="364" t="s">
        <v>1320</v>
      </c>
    </row>
    <row r="148" spans="2:65" s="339" customFormat="1" ht="22.9" customHeight="1">
      <c r="B148" s="340"/>
      <c r="D148" s="341" t="s">
        <v>471</v>
      </c>
      <c r="E148" s="350" t="s">
        <v>847</v>
      </c>
      <c r="F148" s="350" t="s">
        <v>1321</v>
      </c>
      <c r="I148" s="343"/>
      <c r="J148" s="351">
        <f>BK148</f>
        <v>0</v>
      </c>
      <c r="L148" s="340"/>
      <c r="M148" s="345"/>
      <c r="P148" s="346">
        <f>SUM(P149:P150)</f>
        <v>0</v>
      </c>
      <c r="R148" s="346">
        <f>SUM(R149:R150)</f>
        <v>0</v>
      </c>
      <c r="T148" s="346">
        <f>SUM(T149:T150)</f>
        <v>0</v>
      </c>
      <c r="U148" s="434"/>
      <c r="AR148" s="341" t="s">
        <v>87</v>
      </c>
      <c r="AT148" s="348" t="s">
        <v>471</v>
      </c>
      <c r="AU148" s="348" t="s">
        <v>87</v>
      </c>
      <c r="AY148" s="341" t="s">
        <v>528</v>
      </c>
      <c r="BK148" s="349">
        <f>SUM(BK149:BK150)</f>
        <v>0</v>
      </c>
    </row>
    <row r="149" spans="2:65" s="242" customFormat="1" ht="24.2" customHeight="1">
      <c r="B149" s="352"/>
      <c r="C149" s="353" t="s">
        <v>1322</v>
      </c>
      <c r="D149" s="353" t="s">
        <v>529</v>
      </c>
      <c r="E149" s="354" t="s">
        <v>1323</v>
      </c>
      <c r="F149" s="355" t="s">
        <v>1324</v>
      </c>
      <c r="G149" s="356" t="s">
        <v>343</v>
      </c>
      <c r="H149" s="357">
        <v>2.33</v>
      </c>
      <c r="I149" s="358"/>
      <c r="J149" s="359">
        <f>ROUND(I149*H149,2)</f>
        <v>0</v>
      </c>
      <c r="K149" s="435"/>
      <c r="L149" s="243"/>
      <c r="M149" s="360" t="s">
        <v>406</v>
      </c>
      <c r="N149" s="361" t="s">
        <v>445</v>
      </c>
      <c r="P149" s="362">
        <f>O149*H149</f>
        <v>0</v>
      </c>
      <c r="Q149" s="362">
        <v>0</v>
      </c>
      <c r="R149" s="362">
        <f>Q149*H149</f>
        <v>0</v>
      </c>
      <c r="S149" s="362">
        <v>0</v>
      </c>
      <c r="T149" s="362">
        <f>S149*H149</f>
        <v>0</v>
      </c>
      <c r="U149" s="436" t="s">
        <v>406</v>
      </c>
      <c r="AR149" s="364" t="s">
        <v>91</v>
      </c>
      <c r="AT149" s="364" t="s">
        <v>529</v>
      </c>
      <c r="AU149" s="364" t="s">
        <v>293</v>
      </c>
      <c r="AY149" s="227" t="s">
        <v>528</v>
      </c>
      <c r="BE149" s="365">
        <f>IF(N149="základní",J149,0)</f>
        <v>0</v>
      </c>
      <c r="BF149" s="365">
        <f>IF(N149="snížená",J149,0)</f>
        <v>0</v>
      </c>
      <c r="BG149" s="365">
        <f>IF(N149="zákl. přenesená",J149,0)</f>
        <v>0</v>
      </c>
      <c r="BH149" s="365">
        <f>IF(N149="sníž. přenesená",J149,0)</f>
        <v>0</v>
      </c>
      <c r="BI149" s="365">
        <f>IF(N149="nulová",J149,0)</f>
        <v>0</v>
      </c>
      <c r="BJ149" s="227" t="s">
        <v>87</v>
      </c>
      <c r="BK149" s="365">
        <f>ROUND(I149*H149,2)</f>
        <v>0</v>
      </c>
      <c r="BL149" s="227" t="s">
        <v>91</v>
      </c>
      <c r="BM149" s="364" t="s">
        <v>1325</v>
      </c>
    </row>
    <row r="150" spans="2:65" s="242" customFormat="1" ht="24.2" customHeight="1">
      <c r="B150" s="352"/>
      <c r="C150" s="353" t="s">
        <v>1326</v>
      </c>
      <c r="D150" s="353" t="s">
        <v>529</v>
      </c>
      <c r="E150" s="354" t="s">
        <v>1327</v>
      </c>
      <c r="F150" s="355" t="s">
        <v>1328</v>
      </c>
      <c r="G150" s="356" t="s">
        <v>343</v>
      </c>
      <c r="H150" s="357">
        <v>6.53</v>
      </c>
      <c r="I150" s="358"/>
      <c r="J150" s="359">
        <f>ROUND(I150*H150,2)</f>
        <v>0</v>
      </c>
      <c r="K150" s="435"/>
      <c r="L150" s="243"/>
      <c r="M150" s="360" t="s">
        <v>406</v>
      </c>
      <c r="N150" s="361" t="s">
        <v>445</v>
      </c>
      <c r="P150" s="362">
        <f>O150*H150</f>
        <v>0</v>
      </c>
      <c r="Q150" s="362">
        <v>0</v>
      </c>
      <c r="R150" s="362">
        <f>Q150*H150</f>
        <v>0</v>
      </c>
      <c r="S150" s="362">
        <v>0</v>
      </c>
      <c r="T150" s="362">
        <f>S150*H150</f>
        <v>0</v>
      </c>
      <c r="U150" s="436" t="s">
        <v>406</v>
      </c>
      <c r="AR150" s="364" t="s">
        <v>91</v>
      </c>
      <c r="AT150" s="364" t="s">
        <v>529</v>
      </c>
      <c r="AU150" s="364" t="s">
        <v>293</v>
      </c>
      <c r="AY150" s="227" t="s">
        <v>528</v>
      </c>
      <c r="BE150" s="365">
        <f>IF(N150="základní",J150,0)</f>
        <v>0</v>
      </c>
      <c r="BF150" s="365">
        <f>IF(N150="snížená",J150,0)</f>
        <v>0</v>
      </c>
      <c r="BG150" s="365">
        <f>IF(N150="zákl. přenesená",J150,0)</f>
        <v>0</v>
      </c>
      <c r="BH150" s="365">
        <f>IF(N150="sníž. přenesená",J150,0)</f>
        <v>0</v>
      </c>
      <c r="BI150" s="365">
        <f>IF(N150="nulová",J150,0)</f>
        <v>0</v>
      </c>
      <c r="BJ150" s="227" t="s">
        <v>87</v>
      </c>
      <c r="BK150" s="365">
        <f>ROUND(I150*H150,2)</f>
        <v>0</v>
      </c>
      <c r="BL150" s="227" t="s">
        <v>91</v>
      </c>
      <c r="BM150" s="364" t="s">
        <v>1329</v>
      </c>
    </row>
    <row r="151" spans="2:65" s="339" customFormat="1" ht="25.9" customHeight="1">
      <c r="B151" s="340"/>
      <c r="D151" s="341" t="s">
        <v>471</v>
      </c>
      <c r="E151" s="342" t="s">
        <v>679</v>
      </c>
      <c r="F151" s="342" t="s">
        <v>1330</v>
      </c>
      <c r="I151" s="343"/>
      <c r="J151" s="344">
        <f>BK151</f>
        <v>0</v>
      </c>
      <c r="L151" s="340"/>
      <c r="M151" s="345"/>
      <c r="P151" s="346">
        <f>P152+P174</f>
        <v>0</v>
      </c>
      <c r="R151" s="346">
        <f>R152+R174</f>
        <v>8.3049237000000016</v>
      </c>
      <c r="T151" s="346">
        <f>T152+T174</f>
        <v>0</v>
      </c>
      <c r="U151" s="434"/>
      <c r="AR151" s="341" t="s">
        <v>89</v>
      </c>
      <c r="AT151" s="348" t="s">
        <v>471</v>
      </c>
      <c r="AU151" s="348" t="s">
        <v>472</v>
      </c>
      <c r="AY151" s="341" t="s">
        <v>528</v>
      </c>
      <c r="BK151" s="349">
        <f>BK152+BK174</f>
        <v>0</v>
      </c>
    </row>
    <row r="152" spans="2:65" s="339" customFormat="1" ht="22.9" customHeight="1">
      <c r="B152" s="340"/>
      <c r="D152" s="341" t="s">
        <v>471</v>
      </c>
      <c r="E152" s="350" t="s">
        <v>1331</v>
      </c>
      <c r="F152" s="350" t="s">
        <v>1332</v>
      </c>
      <c r="I152" s="343"/>
      <c r="J152" s="351">
        <f>BK152</f>
        <v>0</v>
      </c>
      <c r="L152" s="340"/>
      <c r="M152" s="345"/>
      <c r="P152" s="346">
        <f>SUM(P153:P173)</f>
        <v>0</v>
      </c>
      <c r="R152" s="346">
        <f>SUM(R153:R173)</f>
        <v>0.37921249999999995</v>
      </c>
      <c r="T152" s="346">
        <f>SUM(T153:T173)</f>
        <v>0</v>
      </c>
      <c r="U152" s="434"/>
      <c r="AR152" s="341" t="s">
        <v>89</v>
      </c>
      <c r="AT152" s="348" t="s">
        <v>471</v>
      </c>
      <c r="AU152" s="348" t="s">
        <v>87</v>
      </c>
      <c r="AY152" s="341" t="s">
        <v>528</v>
      </c>
      <c r="BK152" s="349">
        <f>SUM(BK153:BK173)</f>
        <v>0</v>
      </c>
    </row>
    <row r="153" spans="2:65" s="242" customFormat="1" ht="24.2" customHeight="1">
      <c r="B153" s="352"/>
      <c r="C153" s="353" t="s">
        <v>748</v>
      </c>
      <c r="D153" s="353" t="s">
        <v>529</v>
      </c>
      <c r="E153" s="354" t="s">
        <v>1333</v>
      </c>
      <c r="F153" s="355" t="s">
        <v>1334</v>
      </c>
      <c r="G153" s="356" t="s">
        <v>292</v>
      </c>
      <c r="H153" s="357">
        <v>18</v>
      </c>
      <c r="I153" s="358"/>
      <c r="J153" s="359">
        <f t="shared" ref="J153:J173" si="5">ROUND(I153*H153,2)</f>
        <v>0</v>
      </c>
      <c r="K153" s="435"/>
      <c r="L153" s="243"/>
      <c r="M153" s="360" t="s">
        <v>406</v>
      </c>
      <c r="N153" s="361" t="s">
        <v>445</v>
      </c>
      <c r="P153" s="362">
        <f t="shared" ref="P153:P173" si="6">O153*H153</f>
        <v>0</v>
      </c>
      <c r="Q153" s="362">
        <v>0</v>
      </c>
      <c r="R153" s="362">
        <f t="shared" ref="R153:R173" si="7">Q153*H153</f>
        <v>0</v>
      </c>
      <c r="S153" s="362">
        <v>0</v>
      </c>
      <c r="T153" s="362">
        <f t="shared" ref="T153:T173" si="8">S153*H153</f>
        <v>0</v>
      </c>
      <c r="U153" s="436" t="s">
        <v>406</v>
      </c>
      <c r="AR153" s="364" t="s">
        <v>1335</v>
      </c>
      <c r="AT153" s="364" t="s">
        <v>529</v>
      </c>
      <c r="AU153" s="364" t="s">
        <v>293</v>
      </c>
      <c r="AY153" s="227" t="s">
        <v>528</v>
      </c>
      <c r="BE153" s="365">
        <f t="shared" ref="BE153:BE173" si="9">IF(N153="základní",J153,0)</f>
        <v>0</v>
      </c>
      <c r="BF153" s="365">
        <f t="shared" ref="BF153:BF173" si="10">IF(N153="snížená",J153,0)</f>
        <v>0</v>
      </c>
      <c r="BG153" s="365">
        <f t="shared" ref="BG153:BG173" si="11">IF(N153="zákl. přenesená",J153,0)</f>
        <v>0</v>
      </c>
      <c r="BH153" s="365">
        <f t="shared" ref="BH153:BH173" si="12">IF(N153="sníž. přenesená",J153,0)</f>
        <v>0</v>
      </c>
      <c r="BI153" s="365">
        <f t="shared" ref="BI153:BI173" si="13">IF(N153="nulová",J153,0)</f>
        <v>0</v>
      </c>
      <c r="BJ153" s="227" t="s">
        <v>87</v>
      </c>
      <c r="BK153" s="365">
        <f t="shared" ref="BK153:BK173" si="14">ROUND(I153*H153,2)</f>
        <v>0</v>
      </c>
      <c r="BL153" s="227" t="s">
        <v>1335</v>
      </c>
      <c r="BM153" s="364" t="s">
        <v>1336</v>
      </c>
    </row>
    <row r="154" spans="2:65" s="242" customFormat="1" ht="24.2" customHeight="1">
      <c r="B154" s="352"/>
      <c r="C154" s="353" t="s">
        <v>752</v>
      </c>
      <c r="D154" s="353" t="s">
        <v>529</v>
      </c>
      <c r="E154" s="354" t="s">
        <v>1337</v>
      </c>
      <c r="F154" s="355" t="s">
        <v>1338</v>
      </c>
      <c r="G154" s="356" t="s">
        <v>292</v>
      </c>
      <c r="H154" s="357">
        <v>6</v>
      </c>
      <c r="I154" s="358"/>
      <c r="J154" s="359">
        <f t="shared" si="5"/>
        <v>0</v>
      </c>
      <c r="K154" s="435"/>
      <c r="L154" s="243"/>
      <c r="M154" s="360" t="s">
        <v>406</v>
      </c>
      <c r="N154" s="361" t="s">
        <v>445</v>
      </c>
      <c r="P154" s="362">
        <f t="shared" si="6"/>
        <v>0</v>
      </c>
      <c r="Q154" s="362">
        <v>0</v>
      </c>
      <c r="R154" s="362">
        <f t="shared" si="7"/>
        <v>0</v>
      </c>
      <c r="S154" s="362">
        <v>0</v>
      </c>
      <c r="T154" s="362">
        <f t="shared" si="8"/>
        <v>0</v>
      </c>
      <c r="U154" s="436" t="s">
        <v>406</v>
      </c>
      <c r="AR154" s="364" t="s">
        <v>1335</v>
      </c>
      <c r="AT154" s="364" t="s">
        <v>529</v>
      </c>
      <c r="AU154" s="364" t="s">
        <v>293</v>
      </c>
      <c r="AY154" s="227" t="s">
        <v>528</v>
      </c>
      <c r="BE154" s="365">
        <f t="shared" si="9"/>
        <v>0</v>
      </c>
      <c r="BF154" s="365">
        <f t="shared" si="10"/>
        <v>0</v>
      </c>
      <c r="BG154" s="365">
        <f t="shared" si="11"/>
        <v>0</v>
      </c>
      <c r="BH154" s="365">
        <f t="shared" si="12"/>
        <v>0</v>
      </c>
      <c r="BI154" s="365">
        <f t="shared" si="13"/>
        <v>0</v>
      </c>
      <c r="BJ154" s="227" t="s">
        <v>87</v>
      </c>
      <c r="BK154" s="365">
        <f t="shared" si="14"/>
        <v>0</v>
      </c>
      <c r="BL154" s="227" t="s">
        <v>1335</v>
      </c>
      <c r="BM154" s="364" t="s">
        <v>1339</v>
      </c>
    </row>
    <row r="155" spans="2:65" s="242" customFormat="1" ht="14.45" customHeight="1">
      <c r="B155" s="352"/>
      <c r="C155" s="353" t="s">
        <v>758</v>
      </c>
      <c r="D155" s="353" t="s">
        <v>529</v>
      </c>
      <c r="E155" s="354" t="s">
        <v>1340</v>
      </c>
      <c r="F155" s="355" t="s">
        <v>1341</v>
      </c>
      <c r="G155" s="356" t="s">
        <v>292</v>
      </c>
      <c r="H155" s="357">
        <v>3</v>
      </c>
      <c r="I155" s="358"/>
      <c r="J155" s="359">
        <f t="shared" si="5"/>
        <v>0</v>
      </c>
      <c r="K155" s="435"/>
      <c r="L155" s="243"/>
      <c r="M155" s="360" t="s">
        <v>406</v>
      </c>
      <c r="N155" s="361" t="s">
        <v>445</v>
      </c>
      <c r="P155" s="362">
        <f t="shared" si="6"/>
        <v>0</v>
      </c>
      <c r="Q155" s="362">
        <v>0</v>
      </c>
      <c r="R155" s="362">
        <f t="shared" si="7"/>
        <v>0</v>
      </c>
      <c r="S155" s="362">
        <v>0</v>
      </c>
      <c r="T155" s="362">
        <f t="shared" si="8"/>
        <v>0</v>
      </c>
      <c r="U155" s="436" t="s">
        <v>406</v>
      </c>
      <c r="AR155" s="364" t="s">
        <v>1335</v>
      </c>
      <c r="AT155" s="364" t="s">
        <v>529</v>
      </c>
      <c r="AU155" s="364" t="s">
        <v>293</v>
      </c>
      <c r="AY155" s="227" t="s">
        <v>528</v>
      </c>
      <c r="BE155" s="365">
        <f t="shared" si="9"/>
        <v>0</v>
      </c>
      <c r="BF155" s="365">
        <f t="shared" si="10"/>
        <v>0</v>
      </c>
      <c r="BG155" s="365">
        <f t="shared" si="11"/>
        <v>0</v>
      </c>
      <c r="BH155" s="365">
        <f t="shared" si="12"/>
        <v>0</v>
      </c>
      <c r="BI155" s="365">
        <f t="shared" si="13"/>
        <v>0</v>
      </c>
      <c r="BJ155" s="227" t="s">
        <v>87</v>
      </c>
      <c r="BK155" s="365">
        <f t="shared" si="14"/>
        <v>0</v>
      </c>
      <c r="BL155" s="227" t="s">
        <v>1335</v>
      </c>
      <c r="BM155" s="364" t="s">
        <v>1342</v>
      </c>
    </row>
    <row r="156" spans="2:65" s="242" customFormat="1" ht="24.2" customHeight="1">
      <c r="B156" s="352"/>
      <c r="C156" s="395" t="s">
        <v>762</v>
      </c>
      <c r="D156" s="395" t="s">
        <v>679</v>
      </c>
      <c r="E156" s="396" t="s">
        <v>1343</v>
      </c>
      <c r="F156" s="397" t="s">
        <v>1344</v>
      </c>
      <c r="G156" s="398" t="s">
        <v>292</v>
      </c>
      <c r="H156" s="399">
        <v>3</v>
      </c>
      <c r="I156" s="400"/>
      <c r="J156" s="401">
        <f t="shared" si="5"/>
        <v>0</v>
      </c>
      <c r="K156" s="437"/>
      <c r="L156" s="402"/>
      <c r="M156" s="403" t="s">
        <v>406</v>
      </c>
      <c r="N156" s="404" t="s">
        <v>445</v>
      </c>
      <c r="P156" s="362">
        <f t="shared" si="6"/>
        <v>0</v>
      </c>
      <c r="Q156" s="362">
        <v>6.4999999999999997E-3</v>
      </c>
      <c r="R156" s="362">
        <f t="shared" si="7"/>
        <v>1.95E-2</v>
      </c>
      <c r="S156" s="362">
        <v>0</v>
      </c>
      <c r="T156" s="362">
        <f t="shared" si="8"/>
        <v>0</v>
      </c>
      <c r="U156" s="436" t="s">
        <v>406</v>
      </c>
      <c r="AR156" s="364" t="s">
        <v>1345</v>
      </c>
      <c r="AT156" s="364" t="s">
        <v>679</v>
      </c>
      <c r="AU156" s="364" t="s">
        <v>293</v>
      </c>
      <c r="AY156" s="227" t="s">
        <v>528</v>
      </c>
      <c r="BE156" s="365">
        <f t="shared" si="9"/>
        <v>0</v>
      </c>
      <c r="BF156" s="365">
        <f t="shared" si="10"/>
        <v>0</v>
      </c>
      <c r="BG156" s="365">
        <f t="shared" si="11"/>
        <v>0</v>
      </c>
      <c r="BH156" s="365">
        <f t="shared" si="12"/>
        <v>0</v>
      </c>
      <c r="BI156" s="365">
        <f t="shared" si="13"/>
        <v>0</v>
      </c>
      <c r="BJ156" s="227" t="s">
        <v>87</v>
      </c>
      <c r="BK156" s="365">
        <f t="shared" si="14"/>
        <v>0</v>
      </c>
      <c r="BL156" s="227" t="s">
        <v>1345</v>
      </c>
      <c r="BM156" s="364" t="s">
        <v>1346</v>
      </c>
    </row>
    <row r="157" spans="2:65" s="242" customFormat="1" ht="24.2" customHeight="1">
      <c r="B157" s="352"/>
      <c r="C157" s="353" t="s">
        <v>768</v>
      </c>
      <c r="D157" s="353" t="s">
        <v>529</v>
      </c>
      <c r="E157" s="354" t="s">
        <v>1347</v>
      </c>
      <c r="F157" s="355" t="s">
        <v>1348</v>
      </c>
      <c r="G157" s="356" t="s">
        <v>292</v>
      </c>
      <c r="H157" s="357">
        <v>3</v>
      </c>
      <c r="I157" s="358"/>
      <c r="J157" s="359">
        <f t="shared" si="5"/>
        <v>0</v>
      </c>
      <c r="K157" s="435"/>
      <c r="L157" s="243"/>
      <c r="M157" s="360" t="s">
        <v>406</v>
      </c>
      <c r="N157" s="361" t="s">
        <v>445</v>
      </c>
      <c r="P157" s="362">
        <f t="shared" si="6"/>
        <v>0</v>
      </c>
      <c r="Q157" s="362">
        <v>0</v>
      </c>
      <c r="R157" s="362">
        <f t="shared" si="7"/>
        <v>0</v>
      </c>
      <c r="S157" s="362">
        <v>0</v>
      </c>
      <c r="T157" s="362">
        <f t="shared" si="8"/>
        <v>0</v>
      </c>
      <c r="U157" s="436" t="s">
        <v>406</v>
      </c>
      <c r="AR157" s="364" t="s">
        <v>1335</v>
      </c>
      <c r="AT157" s="364" t="s">
        <v>529</v>
      </c>
      <c r="AU157" s="364" t="s">
        <v>293</v>
      </c>
      <c r="AY157" s="227" t="s">
        <v>528</v>
      </c>
      <c r="BE157" s="365">
        <f t="shared" si="9"/>
        <v>0</v>
      </c>
      <c r="BF157" s="365">
        <f t="shared" si="10"/>
        <v>0</v>
      </c>
      <c r="BG157" s="365">
        <f t="shared" si="11"/>
        <v>0</v>
      </c>
      <c r="BH157" s="365">
        <f t="shared" si="12"/>
        <v>0</v>
      </c>
      <c r="BI157" s="365">
        <f t="shared" si="13"/>
        <v>0</v>
      </c>
      <c r="BJ157" s="227" t="s">
        <v>87</v>
      </c>
      <c r="BK157" s="365">
        <f t="shared" si="14"/>
        <v>0</v>
      </c>
      <c r="BL157" s="227" t="s">
        <v>1335</v>
      </c>
      <c r="BM157" s="364" t="s">
        <v>1349</v>
      </c>
    </row>
    <row r="158" spans="2:65" s="242" customFormat="1" ht="24.2" customHeight="1">
      <c r="B158" s="352"/>
      <c r="C158" s="395" t="s">
        <v>772</v>
      </c>
      <c r="D158" s="395" t="s">
        <v>679</v>
      </c>
      <c r="E158" s="396" t="s">
        <v>1350</v>
      </c>
      <c r="F158" s="397" t="s">
        <v>1351</v>
      </c>
      <c r="G158" s="398" t="s">
        <v>292</v>
      </c>
      <c r="H158" s="399">
        <v>3</v>
      </c>
      <c r="I158" s="400"/>
      <c r="J158" s="401">
        <f t="shared" si="5"/>
        <v>0</v>
      </c>
      <c r="K158" s="437"/>
      <c r="L158" s="402"/>
      <c r="M158" s="403" t="s">
        <v>406</v>
      </c>
      <c r="N158" s="404" t="s">
        <v>445</v>
      </c>
      <c r="P158" s="362">
        <f t="shared" si="6"/>
        <v>0</v>
      </c>
      <c r="Q158" s="362">
        <v>6.2E-2</v>
      </c>
      <c r="R158" s="362">
        <f t="shared" si="7"/>
        <v>0.186</v>
      </c>
      <c r="S158" s="362">
        <v>0</v>
      </c>
      <c r="T158" s="362">
        <f t="shared" si="8"/>
        <v>0</v>
      </c>
      <c r="U158" s="436" t="s">
        <v>406</v>
      </c>
      <c r="AR158" s="364" t="s">
        <v>1345</v>
      </c>
      <c r="AT158" s="364" t="s">
        <v>679</v>
      </c>
      <c r="AU158" s="364" t="s">
        <v>293</v>
      </c>
      <c r="AY158" s="227" t="s">
        <v>528</v>
      </c>
      <c r="BE158" s="365">
        <f t="shared" si="9"/>
        <v>0</v>
      </c>
      <c r="BF158" s="365">
        <f t="shared" si="10"/>
        <v>0</v>
      </c>
      <c r="BG158" s="365">
        <f t="shared" si="11"/>
        <v>0</v>
      </c>
      <c r="BH158" s="365">
        <f t="shared" si="12"/>
        <v>0</v>
      </c>
      <c r="BI158" s="365">
        <f t="shared" si="13"/>
        <v>0</v>
      </c>
      <c r="BJ158" s="227" t="s">
        <v>87</v>
      </c>
      <c r="BK158" s="365">
        <f t="shared" si="14"/>
        <v>0</v>
      </c>
      <c r="BL158" s="227" t="s">
        <v>1345</v>
      </c>
      <c r="BM158" s="364" t="s">
        <v>1352</v>
      </c>
    </row>
    <row r="159" spans="2:65" s="242" customFormat="1" ht="24.2" customHeight="1">
      <c r="B159" s="352"/>
      <c r="C159" s="353" t="s">
        <v>778</v>
      </c>
      <c r="D159" s="353" t="s">
        <v>529</v>
      </c>
      <c r="E159" s="354" t="s">
        <v>1353</v>
      </c>
      <c r="F159" s="355" t="s">
        <v>1354</v>
      </c>
      <c r="G159" s="356" t="s">
        <v>292</v>
      </c>
      <c r="H159" s="357">
        <v>3</v>
      </c>
      <c r="I159" s="358"/>
      <c r="J159" s="359">
        <f t="shared" si="5"/>
        <v>0</v>
      </c>
      <c r="K159" s="435"/>
      <c r="L159" s="243"/>
      <c r="M159" s="360" t="s">
        <v>406</v>
      </c>
      <c r="N159" s="361" t="s">
        <v>445</v>
      </c>
      <c r="P159" s="362">
        <f t="shared" si="6"/>
        <v>0</v>
      </c>
      <c r="Q159" s="362">
        <v>0</v>
      </c>
      <c r="R159" s="362">
        <f t="shared" si="7"/>
        <v>0</v>
      </c>
      <c r="S159" s="362">
        <v>0</v>
      </c>
      <c r="T159" s="362">
        <f t="shared" si="8"/>
        <v>0</v>
      </c>
      <c r="U159" s="436" t="s">
        <v>406</v>
      </c>
      <c r="AR159" s="364" t="s">
        <v>1335</v>
      </c>
      <c r="AT159" s="364" t="s">
        <v>529</v>
      </c>
      <c r="AU159" s="364" t="s">
        <v>293</v>
      </c>
      <c r="AY159" s="227" t="s">
        <v>528</v>
      </c>
      <c r="BE159" s="365">
        <f t="shared" si="9"/>
        <v>0</v>
      </c>
      <c r="BF159" s="365">
        <f t="shared" si="10"/>
        <v>0</v>
      </c>
      <c r="BG159" s="365">
        <f t="shared" si="11"/>
        <v>0</v>
      </c>
      <c r="BH159" s="365">
        <f t="shared" si="12"/>
        <v>0</v>
      </c>
      <c r="BI159" s="365">
        <f t="shared" si="13"/>
        <v>0</v>
      </c>
      <c r="BJ159" s="227" t="s">
        <v>87</v>
      </c>
      <c r="BK159" s="365">
        <f t="shared" si="14"/>
        <v>0</v>
      </c>
      <c r="BL159" s="227" t="s">
        <v>1335</v>
      </c>
      <c r="BM159" s="364" t="s">
        <v>1355</v>
      </c>
    </row>
    <row r="160" spans="2:65" s="242" customFormat="1" ht="14.45" customHeight="1">
      <c r="B160" s="352"/>
      <c r="C160" s="395" t="s">
        <v>783</v>
      </c>
      <c r="D160" s="395" t="s">
        <v>679</v>
      </c>
      <c r="E160" s="396" t="s">
        <v>1356</v>
      </c>
      <c r="F160" s="397" t="s">
        <v>1357</v>
      </c>
      <c r="G160" s="398" t="s">
        <v>292</v>
      </c>
      <c r="H160" s="399">
        <v>3</v>
      </c>
      <c r="I160" s="400"/>
      <c r="J160" s="401">
        <f t="shared" si="5"/>
        <v>0</v>
      </c>
      <c r="K160" s="437"/>
      <c r="L160" s="402"/>
      <c r="M160" s="403" t="s">
        <v>406</v>
      </c>
      <c r="N160" s="404" t="s">
        <v>445</v>
      </c>
      <c r="P160" s="362">
        <f t="shared" si="6"/>
        <v>0</v>
      </c>
      <c r="Q160" s="362">
        <v>1.6E-2</v>
      </c>
      <c r="R160" s="362">
        <f t="shared" si="7"/>
        <v>4.8000000000000001E-2</v>
      </c>
      <c r="S160" s="362">
        <v>0</v>
      </c>
      <c r="T160" s="362">
        <f t="shared" si="8"/>
        <v>0</v>
      </c>
      <c r="U160" s="436" t="s">
        <v>406</v>
      </c>
      <c r="AR160" s="364" t="s">
        <v>1345</v>
      </c>
      <c r="AT160" s="364" t="s">
        <v>679</v>
      </c>
      <c r="AU160" s="364" t="s">
        <v>293</v>
      </c>
      <c r="AY160" s="227" t="s">
        <v>528</v>
      </c>
      <c r="BE160" s="365">
        <f t="shared" si="9"/>
        <v>0</v>
      </c>
      <c r="BF160" s="365">
        <f t="shared" si="10"/>
        <v>0</v>
      </c>
      <c r="BG160" s="365">
        <f t="shared" si="11"/>
        <v>0</v>
      </c>
      <c r="BH160" s="365">
        <f t="shared" si="12"/>
        <v>0</v>
      </c>
      <c r="BI160" s="365">
        <f t="shared" si="13"/>
        <v>0</v>
      </c>
      <c r="BJ160" s="227" t="s">
        <v>87</v>
      </c>
      <c r="BK160" s="365">
        <f t="shared" si="14"/>
        <v>0</v>
      </c>
      <c r="BL160" s="227" t="s">
        <v>1345</v>
      </c>
      <c r="BM160" s="364" t="s">
        <v>1358</v>
      </c>
    </row>
    <row r="161" spans="2:65" s="242" customFormat="1" ht="14.45" customHeight="1">
      <c r="B161" s="352"/>
      <c r="C161" s="353" t="s">
        <v>789</v>
      </c>
      <c r="D161" s="353" t="s">
        <v>529</v>
      </c>
      <c r="E161" s="354" t="s">
        <v>1359</v>
      </c>
      <c r="F161" s="355" t="s">
        <v>1360</v>
      </c>
      <c r="G161" s="356" t="s">
        <v>292</v>
      </c>
      <c r="H161" s="357">
        <v>3</v>
      </c>
      <c r="I161" s="358"/>
      <c r="J161" s="359">
        <f t="shared" si="5"/>
        <v>0</v>
      </c>
      <c r="K161" s="435"/>
      <c r="L161" s="243"/>
      <c r="M161" s="360" t="s">
        <v>406</v>
      </c>
      <c r="N161" s="361" t="s">
        <v>445</v>
      </c>
      <c r="P161" s="362">
        <f t="shared" si="6"/>
        <v>0</v>
      </c>
      <c r="Q161" s="362">
        <v>0</v>
      </c>
      <c r="R161" s="362">
        <f t="shared" si="7"/>
        <v>0</v>
      </c>
      <c r="S161" s="362">
        <v>0</v>
      </c>
      <c r="T161" s="362">
        <f t="shared" si="8"/>
        <v>0</v>
      </c>
      <c r="U161" s="436" t="s">
        <v>406</v>
      </c>
      <c r="AR161" s="364" t="s">
        <v>1335</v>
      </c>
      <c r="AT161" s="364" t="s">
        <v>529</v>
      </c>
      <c r="AU161" s="364" t="s">
        <v>293</v>
      </c>
      <c r="AY161" s="227" t="s">
        <v>528</v>
      </c>
      <c r="BE161" s="365">
        <f t="shared" si="9"/>
        <v>0</v>
      </c>
      <c r="BF161" s="365">
        <f t="shared" si="10"/>
        <v>0</v>
      </c>
      <c r="BG161" s="365">
        <f t="shared" si="11"/>
        <v>0</v>
      </c>
      <c r="BH161" s="365">
        <f t="shared" si="12"/>
        <v>0</v>
      </c>
      <c r="BI161" s="365">
        <f t="shared" si="13"/>
        <v>0</v>
      </c>
      <c r="BJ161" s="227" t="s">
        <v>87</v>
      </c>
      <c r="BK161" s="365">
        <f t="shared" si="14"/>
        <v>0</v>
      </c>
      <c r="BL161" s="227" t="s">
        <v>1335</v>
      </c>
      <c r="BM161" s="364" t="s">
        <v>1361</v>
      </c>
    </row>
    <row r="162" spans="2:65" s="242" customFormat="1" ht="14.45" customHeight="1">
      <c r="B162" s="352"/>
      <c r="C162" s="395" t="s">
        <v>1362</v>
      </c>
      <c r="D162" s="395" t="s">
        <v>679</v>
      </c>
      <c r="E162" s="396" t="s">
        <v>1363</v>
      </c>
      <c r="F162" s="397" t="s">
        <v>1364</v>
      </c>
      <c r="G162" s="398" t="s">
        <v>292</v>
      </c>
      <c r="H162" s="399">
        <v>3</v>
      </c>
      <c r="I162" s="400"/>
      <c r="J162" s="401">
        <f t="shared" si="5"/>
        <v>0</v>
      </c>
      <c r="K162" s="437"/>
      <c r="L162" s="402"/>
      <c r="M162" s="403" t="s">
        <v>406</v>
      </c>
      <c r="N162" s="404" t="s">
        <v>445</v>
      </c>
      <c r="P162" s="362">
        <f t="shared" si="6"/>
        <v>0</v>
      </c>
      <c r="Q162" s="362">
        <v>5.1999999999999995E-4</v>
      </c>
      <c r="R162" s="362">
        <f t="shared" si="7"/>
        <v>1.5599999999999998E-3</v>
      </c>
      <c r="S162" s="362">
        <v>0</v>
      </c>
      <c r="T162" s="362">
        <f t="shared" si="8"/>
        <v>0</v>
      </c>
      <c r="U162" s="436" t="s">
        <v>406</v>
      </c>
      <c r="AR162" s="364" t="s">
        <v>1345</v>
      </c>
      <c r="AT162" s="364" t="s">
        <v>679</v>
      </c>
      <c r="AU162" s="364" t="s">
        <v>293</v>
      </c>
      <c r="AY162" s="227" t="s">
        <v>528</v>
      </c>
      <c r="BE162" s="365">
        <f t="shared" si="9"/>
        <v>0</v>
      </c>
      <c r="BF162" s="365">
        <f t="shared" si="10"/>
        <v>0</v>
      </c>
      <c r="BG162" s="365">
        <f t="shared" si="11"/>
        <v>0</v>
      </c>
      <c r="BH162" s="365">
        <f t="shared" si="12"/>
        <v>0</v>
      </c>
      <c r="BI162" s="365">
        <f t="shared" si="13"/>
        <v>0</v>
      </c>
      <c r="BJ162" s="227" t="s">
        <v>87</v>
      </c>
      <c r="BK162" s="365">
        <f t="shared" si="14"/>
        <v>0</v>
      </c>
      <c r="BL162" s="227" t="s">
        <v>1345</v>
      </c>
      <c r="BM162" s="364" t="s">
        <v>1365</v>
      </c>
    </row>
    <row r="163" spans="2:65" s="242" customFormat="1" ht="24.2" customHeight="1">
      <c r="B163" s="352"/>
      <c r="C163" s="353" t="s">
        <v>799</v>
      </c>
      <c r="D163" s="353" t="s">
        <v>529</v>
      </c>
      <c r="E163" s="354" t="s">
        <v>1366</v>
      </c>
      <c r="F163" s="355" t="s">
        <v>1367</v>
      </c>
      <c r="G163" s="356" t="s">
        <v>201</v>
      </c>
      <c r="H163" s="357">
        <v>82</v>
      </c>
      <c r="I163" s="358"/>
      <c r="J163" s="359">
        <f t="shared" si="5"/>
        <v>0</v>
      </c>
      <c r="K163" s="435"/>
      <c r="L163" s="243"/>
      <c r="M163" s="360" t="s">
        <v>406</v>
      </c>
      <c r="N163" s="361" t="s">
        <v>445</v>
      </c>
      <c r="P163" s="362">
        <f t="shared" si="6"/>
        <v>0</v>
      </c>
      <c r="Q163" s="362">
        <v>0</v>
      </c>
      <c r="R163" s="362">
        <f t="shared" si="7"/>
        <v>0</v>
      </c>
      <c r="S163" s="362">
        <v>0</v>
      </c>
      <c r="T163" s="362">
        <f t="shared" si="8"/>
        <v>0</v>
      </c>
      <c r="U163" s="436" t="s">
        <v>406</v>
      </c>
      <c r="AR163" s="364" t="s">
        <v>1335</v>
      </c>
      <c r="AT163" s="364" t="s">
        <v>529</v>
      </c>
      <c r="AU163" s="364" t="s">
        <v>293</v>
      </c>
      <c r="AY163" s="227" t="s">
        <v>528</v>
      </c>
      <c r="BE163" s="365">
        <f t="shared" si="9"/>
        <v>0</v>
      </c>
      <c r="BF163" s="365">
        <f t="shared" si="10"/>
        <v>0</v>
      </c>
      <c r="BG163" s="365">
        <f t="shared" si="11"/>
        <v>0</v>
      </c>
      <c r="BH163" s="365">
        <f t="shared" si="12"/>
        <v>0</v>
      </c>
      <c r="BI163" s="365">
        <f t="shared" si="13"/>
        <v>0</v>
      </c>
      <c r="BJ163" s="227" t="s">
        <v>87</v>
      </c>
      <c r="BK163" s="365">
        <f t="shared" si="14"/>
        <v>0</v>
      </c>
      <c r="BL163" s="227" t="s">
        <v>1335</v>
      </c>
      <c r="BM163" s="364" t="s">
        <v>1368</v>
      </c>
    </row>
    <row r="164" spans="2:65" s="242" customFormat="1" ht="14.45" customHeight="1">
      <c r="B164" s="352"/>
      <c r="C164" s="395" t="s">
        <v>803</v>
      </c>
      <c r="D164" s="395" t="s">
        <v>679</v>
      </c>
      <c r="E164" s="396" t="s">
        <v>1369</v>
      </c>
      <c r="F164" s="397" t="s">
        <v>1370</v>
      </c>
      <c r="G164" s="398" t="s">
        <v>1371</v>
      </c>
      <c r="H164" s="399">
        <v>55.76</v>
      </c>
      <c r="I164" s="400"/>
      <c r="J164" s="401">
        <f t="shared" si="5"/>
        <v>0</v>
      </c>
      <c r="K164" s="437"/>
      <c r="L164" s="402"/>
      <c r="M164" s="403" t="s">
        <v>406</v>
      </c>
      <c r="N164" s="404" t="s">
        <v>445</v>
      </c>
      <c r="P164" s="362">
        <f t="shared" si="6"/>
        <v>0</v>
      </c>
      <c r="Q164" s="362">
        <v>1E-3</v>
      </c>
      <c r="R164" s="362">
        <f t="shared" si="7"/>
        <v>5.5759999999999997E-2</v>
      </c>
      <c r="S164" s="362">
        <v>0</v>
      </c>
      <c r="T164" s="362">
        <f t="shared" si="8"/>
        <v>0</v>
      </c>
      <c r="U164" s="436" t="s">
        <v>406</v>
      </c>
      <c r="AR164" s="364" t="s">
        <v>1345</v>
      </c>
      <c r="AT164" s="364" t="s">
        <v>679</v>
      </c>
      <c r="AU164" s="364" t="s">
        <v>293</v>
      </c>
      <c r="AY164" s="227" t="s">
        <v>528</v>
      </c>
      <c r="BE164" s="365">
        <f t="shared" si="9"/>
        <v>0</v>
      </c>
      <c r="BF164" s="365">
        <f t="shared" si="10"/>
        <v>0</v>
      </c>
      <c r="BG164" s="365">
        <f t="shared" si="11"/>
        <v>0</v>
      </c>
      <c r="BH164" s="365">
        <f t="shared" si="12"/>
        <v>0</v>
      </c>
      <c r="BI164" s="365">
        <f t="shared" si="13"/>
        <v>0</v>
      </c>
      <c r="BJ164" s="227" t="s">
        <v>87</v>
      </c>
      <c r="BK164" s="365">
        <f t="shared" si="14"/>
        <v>0</v>
      </c>
      <c r="BL164" s="227" t="s">
        <v>1345</v>
      </c>
      <c r="BM164" s="364" t="s">
        <v>1372</v>
      </c>
    </row>
    <row r="165" spans="2:65" s="242" customFormat="1" ht="24.2" customHeight="1">
      <c r="B165" s="352"/>
      <c r="C165" s="353" t="s">
        <v>807</v>
      </c>
      <c r="D165" s="353" t="s">
        <v>529</v>
      </c>
      <c r="E165" s="354" t="s">
        <v>1373</v>
      </c>
      <c r="F165" s="355" t="s">
        <v>1374</v>
      </c>
      <c r="G165" s="356" t="s">
        <v>292</v>
      </c>
      <c r="H165" s="357">
        <v>15</v>
      </c>
      <c r="I165" s="358"/>
      <c r="J165" s="359">
        <f t="shared" si="5"/>
        <v>0</v>
      </c>
      <c r="K165" s="435"/>
      <c r="L165" s="243"/>
      <c r="M165" s="360" t="s">
        <v>406</v>
      </c>
      <c r="N165" s="361" t="s">
        <v>445</v>
      </c>
      <c r="P165" s="362">
        <f t="shared" si="6"/>
        <v>0</v>
      </c>
      <c r="Q165" s="362">
        <v>0</v>
      </c>
      <c r="R165" s="362">
        <f t="shared" si="7"/>
        <v>0</v>
      </c>
      <c r="S165" s="362">
        <v>0</v>
      </c>
      <c r="T165" s="362">
        <f t="shared" si="8"/>
        <v>0</v>
      </c>
      <c r="U165" s="436" t="s">
        <v>406</v>
      </c>
      <c r="AR165" s="364" t="s">
        <v>1335</v>
      </c>
      <c r="AT165" s="364" t="s">
        <v>529</v>
      </c>
      <c r="AU165" s="364" t="s">
        <v>293</v>
      </c>
      <c r="AY165" s="227" t="s">
        <v>528</v>
      </c>
      <c r="BE165" s="365">
        <f t="shared" si="9"/>
        <v>0</v>
      </c>
      <c r="BF165" s="365">
        <f t="shared" si="10"/>
        <v>0</v>
      </c>
      <c r="BG165" s="365">
        <f t="shared" si="11"/>
        <v>0</v>
      </c>
      <c r="BH165" s="365">
        <f t="shared" si="12"/>
        <v>0</v>
      </c>
      <c r="BI165" s="365">
        <f t="shared" si="13"/>
        <v>0</v>
      </c>
      <c r="BJ165" s="227" t="s">
        <v>87</v>
      </c>
      <c r="BK165" s="365">
        <f t="shared" si="14"/>
        <v>0</v>
      </c>
      <c r="BL165" s="227" t="s">
        <v>1335</v>
      </c>
      <c r="BM165" s="364" t="s">
        <v>1375</v>
      </c>
    </row>
    <row r="166" spans="2:65" s="242" customFormat="1" ht="14.45" customHeight="1">
      <c r="B166" s="352"/>
      <c r="C166" s="395" t="s">
        <v>812</v>
      </c>
      <c r="D166" s="395" t="s">
        <v>679</v>
      </c>
      <c r="E166" s="396" t="s">
        <v>1376</v>
      </c>
      <c r="F166" s="397" t="s">
        <v>1377</v>
      </c>
      <c r="G166" s="398" t="s">
        <v>292</v>
      </c>
      <c r="H166" s="399">
        <v>3</v>
      </c>
      <c r="I166" s="400"/>
      <c r="J166" s="401">
        <f t="shared" si="5"/>
        <v>0</v>
      </c>
      <c r="K166" s="437"/>
      <c r="L166" s="402"/>
      <c r="M166" s="403" t="s">
        <v>406</v>
      </c>
      <c r="N166" s="404" t="s">
        <v>445</v>
      </c>
      <c r="P166" s="362">
        <f t="shared" si="6"/>
        <v>0</v>
      </c>
      <c r="Q166" s="362">
        <v>1.6000000000000001E-4</v>
      </c>
      <c r="R166" s="362">
        <f t="shared" si="7"/>
        <v>4.8000000000000007E-4</v>
      </c>
      <c r="S166" s="362">
        <v>0</v>
      </c>
      <c r="T166" s="362">
        <f t="shared" si="8"/>
        <v>0</v>
      </c>
      <c r="U166" s="436" t="s">
        <v>406</v>
      </c>
      <c r="AR166" s="364" t="s">
        <v>1345</v>
      </c>
      <c r="AT166" s="364" t="s">
        <v>679</v>
      </c>
      <c r="AU166" s="364" t="s">
        <v>293</v>
      </c>
      <c r="AY166" s="227" t="s">
        <v>528</v>
      </c>
      <c r="BE166" s="365">
        <f t="shared" si="9"/>
        <v>0</v>
      </c>
      <c r="BF166" s="365">
        <f t="shared" si="10"/>
        <v>0</v>
      </c>
      <c r="BG166" s="365">
        <f t="shared" si="11"/>
        <v>0</v>
      </c>
      <c r="BH166" s="365">
        <f t="shared" si="12"/>
        <v>0</v>
      </c>
      <c r="BI166" s="365">
        <f t="shared" si="13"/>
        <v>0</v>
      </c>
      <c r="BJ166" s="227" t="s">
        <v>87</v>
      </c>
      <c r="BK166" s="365">
        <f t="shared" si="14"/>
        <v>0</v>
      </c>
      <c r="BL166" s="227" t="s">
        <v>1345</v>
      </c>
      <c r="BM166" s="364" t="s">
        <v>1378</v>
      </c>
    </row>
    <row r="167" spans="2:65" s="242" customFormat="1" ht="14.45" customHeight="1">
      <c r="B167" s="352"/>
      <c r="C167" s="395" t="s">
        <v>816</v>
      </c>
      <c r="D167" s="395" t="s">
        <v>679</v>
      </c>
      <c r="E167" s="396" t="s">
        <v>1379</v>
      </c>
      <c r="F167" s="397" t="s">
        <v>1380</v>
      </c>
      <c r="G167" s="398" t="s">
        <v>292</v>
      </c>
      <c r="H167" s="399">
        <v>12</v>
      </c>
      <c r="I167" s="400"/>
      <c r="J167" s="401">
        <f t="shared" si="5"/>
        <v>0</v>
      </c>
      <c r="K167" s="437"/>
      <c r="L167" s="402"/>
      <c r="M167" s="403" t="s">
        <v>406</v>
      </c>
      <c r="N167" s="404" t="s">
        <v>445</v>
      </c>
      <c r="P167" s="362">
        <f t="shared" si="6"/>
        <v>0</v>
      </c>
      <c r="Q167" s="362">
        <v>2.3000000000000001E-4</v>
      </c>
      <c r="R167" s="362">
        <f t="shared" si="7"/>
        <v>2.7600000000000003E-3</v>
      </c>
      <c r="S167" s="362">
        <v>0</v>
      </c>
      <c r="T167" s="362">
        <f t="shared" si="8"/>
        <v>0</v>
      </c>
      <c r="U167" s="436" t="s">
        <v>406</v>
      </c>
      <c r="AR167" s="364" t="s">
        <v>1345</v>
      </c>
      <c r="AT167" s="364" t="s">
        <v>679</v>
      </c>
      <c r="AU167" s="364" t="s">
        <v>293</v>
      </c>
      <c r="AY167" s="227" t="s">
        <v>528</v>
      </c>
      <c r="BE167" s="365">
        <f t="shared" si="9"/>
        <v>0</v>
      </c>
      <c r="BF167" s="365">
        <f t="shared" si="10"/>
        <v>0</v>
      </c>
      <c r="BG167" s="365">
        <f t="shared" si="11"/>
        <v>0</v>
      </c>
      <c r="BH167" s="365">
        <f t="shared" si="12"/>
        <v>0</v>
      </c>
      <c r="BI167" s="365">
        <f t="shared" si="13"/>
        <v>0</v>
      </c>
      <c r="BJ167" s="227" t="s">
        <v>87</v>
      </c>
      <c r="BK167" s="365">
        <f t="shared" si="14"/>
        <v>0</v>
      </c>
      <c r="BL167" s="227" t="s">
        <v>1345</v>
      </c>
      <c r="BM167" s="364" t="s">
        <v>1381</v>
      </c>
    </row>
    <row r="168" spans="2:65" s="242" customFormat="1" ht="24.2" customHeight="1">
      <c r="B168" s="352"/>
      <c r="C168" s="353" t="s">
        <v>821</v>
      </c>
      <c r="D168" s="353" t="s">
        <v>529</v>
      </c>
      <c r="E168" s="354" t="s">
        <v>1382</v>
      </c>
      <c r="F168" s="355" t="s">
        <v>1383</v>
      </c>
      <c r="G168" s="356" t="s">
        <v>201</v>
      </c>
      <c r="H168" s="357">
        <v>24</v>
      </c>
      <c r="I168" s="358"/>
      <c r="J168" s="359">
        <f t="shared" si="5"/>
        <v>0</v>
      </c>
      <c r="K168" s="435"/>
      <c r="L168" s="243"/>
      <c r="M168" s="360" t="s">
        <v>406</v>
      </c>
      <c r="N168" s="361" t="s">
        <v>445</v>
      </c>
      <c r="P168" s="362">
        <f t="shared" si="6"/>
        <v>0</v>
      </c>
      <c r="Q168" s="362">
        <v>0</v>
      </c>
      <c r="R168" s="362">
        <f t="shared" si="7"/>
        <v>0</v>
      </c>
      <c r="S168" s="362">
        <v>0</v>
      </c>
      <c r="T168" s="362">
        <f t="shared" si="8"/>
        <v>0</v>
      </c>
      <c r="U168" s="436" t="s">
        <v>406</v>
      </c>
      <c r="AR168" s="364" t="s">
        <v>1335</v>
      </c>
      <c r="AT168" s="364" t="s">
        <v>529</v>
      </c>
      <c r="AU168" s="364" t="s">
        <v>293</v>
      </c>
      <c r="AY168" s="227" t="s">
        <v>528</v>
      </c>
      <c r="BE168" s="365">
        <f t="shared" si="9"/>
        <v>0</v>
      </c>
      <c r="BF168" s="365">
        <f t="shared" si="10"/>
        <v>0</v>
      </c>
      <c r="BG168" s="365">
        <f t="shared" si="11"/>
        <v>0</v>
      </c>
      <c r="BH168" s="365">
        <f t="shared" si="12"/>
        <v>0</v>
      </c>
      <c r="BI168" s="365">
        <f t="shared" si="13"/>
        <v>0</v>
      </c>
      <c r="BJ168" s="227" t="s">
        <v>87</v>
      </c>
      <c r="BK168" s="365">
        <f t="shared" si="14"/>
        <v>0</v>
      </c>
      <c r="BL168" s="227" t="s">
        <v>1335</v>
      </c>
      <c r="BM168" s="364" t="s">
        <v>1384</v>
      </c>
    </row>
    <row r="169" spans="2:65" s="242" customFormat="1" ht="14.45" customHeight="1">
      <c r="B169" s="352"/>
      <c r="C169" s="395" t="s">
        <v>825</v>
      </c>
      <c r="D169" s="395" t="s">
        <v>679</v>
      </c>
      <c r="E169" s="396" t="s">
        <v>1385</v>
      </c>
      <c r="F169" s="397" t="s">
        <v>1386</v>
      </c>
      <c r="G169" s="398" t="s">
        <v>201</v>
      </c>
      <c r="H169" s="399">
        <v>25.2</v>
      </c>
      <c r="I169" s="400"/>
      <c r="J169" s="401">
        <f t="shared" si="5"/>
        <v>0</v>
      </c>
      <c r="K169" s="437"/>
      <c r="L169" s="402"/>
      <c r="M169" s="403" t="s">
        <v>406</v>
      </c>
      <c r="N169" s="404" t="s">
        <v>445</v>
      </c>
      <c r="P169" s="362">
        <f t="shared" si="6"/>
        <v>0</v>
      </c>
      <c r="Q169" s="362">
        <v>1.2E-4</v>
      </c>
      <c r="R169" s="362">
        <f t="shared" si="7"/>
        <v>3.0239999999999998E-3</v>
      </c>
      <c r="S169" s="362">
        <v>0</v>
      </c>
      <c r="T169" s="362">
        <f t="shared" si="8"/>
        <v>0</v>
      </c>
      <c r="U169" s="436" t="s">
        <v>406</v>
      </c>
      <c r="AR169" s="364" t="s">
        <v>1345</v>
      </c>
      <c r="AT169" s="364" t="s">
        <v>679</v>
      </c>
      <c r="AU169" s="364" t="s">
        <v>293</v>
      </c>
      <c r="AY169" s="227" t="s">
        <v>528</v>
      </c>
      <c r="BE169" s="365">
        <f t="shared" si="9"/>
        <v>0</v>
      </c>
      <c r="BF169" s="365">
        <f t="shared" si="10"/>
        <v>0</v>
      </c>
      <c r="BG169" s="365">
        <f t="shared" si="11"/>
        <v>0</v>
      </c>
      <c r="BH169" s="365">
        <f t="shared" si="12"/>
        <v>0</v>
      </c>
      <c r="BI169" s="365">
        <f t="shared" si="13"/>
        <v>0</v>
      </c>
      <c r="BJ169" s="227" t="s">
        <v>87</v>
      </c>
      <c r="BK169" s="365">
        <f t="shared" si="14"/>
        <v>0</v>
      </c>
      <c r="BL169" s="227" t="s">
        <v>1345</v>
      </c>
      <c r="BM169" s="364" t="s">
        <v>1387</v>
      </c>
    </row>
    <row r="170" spans="2:65" s="242" customFormat="1" ht="24.2" customHeight="1">
      <c r="B170" s="352"/>
      <c r="C170" s="353" t="s">
        <v>865</v>
      </c>
      <c r="D170" s="353" t="s">
        <v>529</v>
      </c>
      <c r="E170" s="354" t="s">
        <v>1388</v>
      </c>
      <c r="F170" s="355" t="s">
        <v>1389</v>
      </c>
      <c r="G170" s="356" t="s">
        <v>201</v>
      </c>
      <c r="H170" s="357">
        <v>97</v>
      </c>
      <c r="I170" s="358"/>
      <c r="J170" s="359">
        <f t="shared" si="5"/>
        <v>0</v>
      </c>
      <c r="K170" s="435"/>
      <c r="L170" s="243"/>
      <c r="M170" s="360" t="s">
        <v>406</v>
      </c>
      <c r="N170" s="361" t="s">
        <v>445</v>
      </c>
      <c r="P170" s="362">
        <f t="shared" si="6"/>
        <v>0</v>
      </c>
      <c r="Q170" s="362">
        <v>0</v>
      </c>
      <c r="R170" s="362">
        <f t="shared" si="7"/>
        <v>0</v>
      </c>
      <c r="S170" s="362">
        <v>0</v>
      </c>
      <c r="T170" s="362">
        <f t="shared" si="8"/>
        <v>0</v>
      </c>
      <c r="U170" s="436" t="s">
        <v>406</v>
      </c>
      <c r="AR170" s="364" t="s">
        <v>1335</v>
      </c>
      <c r="AT170" s="364" t="s">
        <v>529</v>
      </c>
      <c r="AU170" s="364" t="s">
        <v>293</v>
      </c>
      <c r="AY170" s="227" t="s">
        <v>528</v>
      </c>
      <c r="BE170" s="365">
        <f t="shared" si="9"/>
        <v>0</v>
      </c>
      <c r="BF170" s="365">
        <f t="shared" si="10"/>
        <v>0</v>
      </c>
      <c r="BG170" s="365">
        <f t="shared" si="11"/>
        <v>0</v>
      </c>
      <c r="BH170" s="365">
        <f t="shared" si="12"/>
        <v>0</v>
      </c>
      <c r="BI170" s="365">
        <f t="shared" si="13"/>
        <v>0</v>
      </c>
      <c r="BJ170" s="227" t="s">
        <v>87</v>
      </c>
      <c r="BK170" s="365">
        <f t="shared" si="14"/>
        <v>0</v>
      </c>
      <c r="BL170" s="227" t="s">
        <v>1335</v>
      </c>
      <c r="BM170" s="364" t="s">
        <v>1390</v>
      </c>
    </row>
    <row r="171" spans="2:65" s="242" customFormat="1" ht="14.45" customHeight="1">
      <c r="B171" s="352"/>
      <c r="C171" s="395" t="s">
        <v>871</v>
      </c>
      <c r="D171" s="395" t="s">
        <v>679</v>
      </c>
      <c r="E171" s="396" t="s">
        <v>1391</v>
      </c>
      <c r="F171" s="397" t="s">
        <v>1392</v>
      </c>
      <c r="G171" s="398" t="s">
        <v>201</v>
      </c>
      <c r="H171" s="399">
        <v>101.85</v>
      </c>
      <c r="I171" s="400"/>
      <c r="J171" s="401">
        <f t="shared" si="5"/>
        <v>0</v>
      </c>
      <c r="K171" s="437"/>
      <c r="L171" s="402"/>
      <c r="M171" s="403" t="s">
        <v>406</v>
      </c>
      <c r="N171" s="404" t="s">
        <v>445</v>
      </c>
      <c r="P171" s="362">
        <f t="shared" si="6"/>
        <v>0</v>
      </c>
      <c r="Q171" s="362">
        <v>6.0999999999999997E-4</v>
      </c>
      <c r="R171" s="362">
        <f t="shared" si="7"/>
        <v>6.2128499999999996E-2</v>
      </c>
      <c r="S171" s="362">
        <v>0</v>
      </c>
      <c r="T171" s="362">
        <f t="shared" si="8"/>
        <v>0</v>
      </c>
      <c r="U171" s="436" t="s">
        <v>406</v>
      </c>
      <c r="AR171" s="364" t="s">
        <v>1345</v>
      </c>
      <c r="AT171" s="364" t="s">
        <v>679</v>
      </c>
      <c r="AU171" s="364" t="s">
        <v>293</v>
      </c>
      <c r="AY171" s="227" t="s">
        <v>528</v>
      </c>
      <c r="BE171" s="365">
        <f t="shared" si="9"/>
        <v>0</v>
      </c>
      <c r="BF171" s="365">
        <f t="shared" si="10"/>
        <v>0</v>
      </c>
      <c r="BG171" s="365">
        <f t="shared" si="11"/>
        <v>0</v>
      </c>
      <c r="BH171" s="365">
        <f t="shared" si="12"/>
        <v>0</v>
      </c>
      <c r="BI171" s="365">
        <f t="shared" si="13"/>
        <v>0</v>
      </c>
      <c r="BJ171" s="227" t="s">
        <v>87</v>
      </c>
      <c r="BK171" s="365">
        <f t="shared" si="14"/>
        <v>0</v>
      </c>
      <c r="BL171" s="227" t="s">
        <v>1345</v>
      </c>
      <c r="BM171" s="364" t="s">
        <v>1393</v>
      </c>
    </row>
    <row r="172" spans="2:65" s="242" customFormat="1" ht="14.45" customHeight="1">
      <c r="B172" s="352"/>
      <c r="C172" s="353" t="s">
        <v>1394</v>
      </c>
      <c r="D172" s="353" t="s">
        <v>529</v>
      </c>
      <c r="E172" s="354" t="s">
        <v>1395</v>
      </c>
      <c r="F172" s="355" t="s">
        <v>1396</v>
      </c>
      <c r="G172" s="356" t="s">
        <v>292</v>
      </c>
      <c r="H172" s="357">
        <v>1</v>
      </c>
      <c r="I172" s="358"/>
      <c r="J172" s="359">
        <f t="shared" si="5"/>
        <v>0</v>
      </c>
      <c r="K172" s="435"/>
      <c r="L172" s="243"/>
      <c r="M172" s="360" t="s">
        <v>406</v>
      </c>
      <c r="N172" s="361" t="s">
        <v>445</v>
      </c>
      <c r="P172" s="362">
        <f t="shared" si="6"/>
        <v>0</v>
      </c>
      <c r="Q172" s="362">
        <v>0</v>
      </c>
      <c r="R172" s="362">
        <f t="shared" si="7"/>
        <v>0</v>
      </c>
      <c r="S172" s="362">
        <v>0</v>
      </c>
      <c r="T172" s="362">
        <f t="shared" si="8"/>
        <v>0</v>
      </c>
      <c r="U172" s="436" t="s">
        <v>406</v>
      </c>
      <c r="AR172" s="364" t="s">
        <v>657</v>
      </c>
      <c r="AT172" s="364" t="s">
        <v>529</v>
      </c>
      <c r="AU172" s="364" t="s">
        <v>293</v>
      </c>
      <c r="AY172" s="227" t="s">
        <v>528</v>
      </c>
      <c r="BE172" s="365">
        <f t="shared" si="9"/>
        <v>0</v>
      </c>
      <c r="BF172" s="365">
        <f t="shared" si="10"/>
        <v>0</v>
      </c>
      <c r="BG172" s="365">
        <f t="shared" si="11"/>
        <v>0</v>
      </c>
      <c r="BH172" s="365">
        <f t="shared" si="12"/>
        <v>0</v>
      </c>
      <c r="BI172" s="365">
        <f t="shared" si="13"/>
        <v>0</v>
      </c>
      <c r="BJ172" s="227" t="s">
        <v>87</v>
      </c>
      <c r="BK172" s="365">
        <f t="shared" si="14"/>
        <v>0</v>
      </c>
      <c r="BL172" s="227" t="s">
        <v>657</v>
      </c>
      <c r="BM172" s="364" t="s">
        <v>1397</v>
      </c>
    </row>
    <row r="173" spans="2:65" s="242" customFormat="1" ht="24.2" customHeight="1">
      <c r="B173" s="352"/>
      <c r="C173" s="353" t="s">
        <v>1398</v>
      </c>
      <c r="D173" s="353" t="s">
        <v>529</v>
      </c>
      <c r="E173" s="354" t="s">
        <v>1399</v>
      </c>
      <c r="F173" s="355" t="s">
        <v>1400</v>
      </c>
      <c r="G173" s="356" t="s">
        <v>292</v>
      </c>
      <c r="H173" s="357">
        <v>1</v>
      </c>
      <c r="I173" s="358"/>
      <c r="J173" s="359">
        <f t="shared" si="5"/>
        <v>0</v>
      </c>
      <c r="K173" s="435"/>
      <c r="L173" s="243"/>
      <c r="M173" s="360" t="s">
        <v>406</v>
      </c>
      <c r="N173" s="361" t="s">
        <v>445</v>
      </c>
      <c r="P173" s="362">
        <f t="shared" si="6"/>
        <v>0</v>
      </c>
      <c r="Q173" s="362">
        <v>0</v>
      </c>
      <c r="R173" s="362">
        <f t="shared" si="7"/>
        <v>0</v>
      </c>
      <c r="S173" s="362">
        <v>0</v>
      </c>
      <c r="T173" s="362">
        <f t="shared" si="8"/>
        <v>0</v>
      </c>
      <c r="U173" s="436" t="s">
        <v>406</v>
      </c>
      <c r="AR173" s="364" t="s">
        <v>657</v>
      </c>
      <c r="AT173" s="364" t="s">
        <v>529</v>
      </c>
      <c r="AU173" s="364" t="s">
        <v>293</v>
      </c>
      <c r="AY173" s="227" t="s">
        <v>528</v>
      </c>
      <c r="BE173" s="365">
        <f t="shared" si="9"/>
        <v>0</v>
      </c>
      <c r="BF173" s="365">
        <f t="shared" si="10"/>
        <v>0</v>
      </c>
      <c r="BG173" s="365">
        <f t="shared" si="11"/>
        <v>0</v>
      </c>
      <c r="BH173" s="365">
        <f t="shared" si="12"/>
        <v>0</v>
      </c>
      <c r="BI173" s="365">
        <f t="shared" si="13"/>
        <v>0</v>
      </c>
      <c r="BJ173" s="227" t="s">
        <v>87</v>
      </c>
      <c r="BK173" s="365">
        <f t="shared" si="14"/>
        <v>0</v>
      </c>
      <c r="BL173" s="227" t="s">
        <v>657</v>
      </c>
      <c r="BM173" s="364" t="s">
        <v>1401</v>
      </c>
    </row>
    <row r="174" spans="2:65" s="339" customFormat="1" ht="22.9" customHeight="1">
      <c r="B174" s="340"/>
      <c r="D174" s="341" t="s">
        <v>471</v>
      </c>
      <c r="E174" s="350" t="s">
        <v>1402</v>
      </c>
      <c r="F174" s="350" t="s">
        <v>1403</v>
      </c>
      <c r="I174" s="343"/>
      <c r="J174" s="351">
        <f>BK174</f>
        <v>0</v>
      </c>
      <c r="L174" s="340"/>
      <c r="M174" s="345"/>
      <c r="P174" s="346">
        <f>SUM(P175:P211)</f>
        <v>0</v>
      </c>
      <c r="R174" s="346">
        <f>SUM(R175:R211)</f>
        <v>7.9257112000000012</v>
      </c>
      <c r="T174" s="346">
        <f>SUM(T175:T211)</f>
        <v>0</v>
      </c>
      <c r="U174" s="434"/>
      <c r="AR174" s="341" t="s">
        <v>89</v>
      </c>
      <c r="AT174" s="348" t="s">
        <v>471</v>
      </c>
      <c r="AU174" s="348" t="s">
        <v>87</v>
      </c>
      <c r="AY174" s="341" t="s">
        <v>528</v>
      </c>
      <c r="BK174" s="349">
        <f>SUM(BK175:BK211)</f>
        <v>0</v>
      </c>
    </row>
    <row r="175" spans="2:65" s="242" customFormat="1" ht="24.2" customHeight="1">
      <c r="B175" s="352"/>
      <c r="C175" s="353" t="s">
        <v>87</v>
      </c>
      <c r="D175" s="353" t="s">
        <v>529</v>
      </c>
      <c r="E175" s="354" t="s">
        <v>1404</v>
      </c>
      <c r="F175" s="355" t="s">
        <v>1405</v>
      </c>
      <c r="G175" s="356" t="s">
        <v>1406</v>
      </c>
      <c r="H175" s="357">
        <v>8.2000000000000003E-2</v>
      </c>
      <c r="I175" s="358"/>
      <c r="J175" s="359">
        <f t="shared" ref="J175:J211" si="15">ROUND(I175*H175,2)</f>
        <v>0</v>
      </c>
      <c r="K175" s="435"/>
      <c r="L175" s="243"/>
      <c r="M175" s="360" t="s">
        <v>406</v>
      </c>
      <c r="N175" s="361" t="s">
        <v>445</v>
      </c>
      <c r="P175" s="362">
        <f t="shared" ref="P175:P211" si="16">O175*H175</f>
        <v>0</v>
      </c>
      <c r="Q175" s="362">
        <v>8.8000000000000005E-3</v>
      </c>
      <c r="R175" s="362">
        <f t="shared" ref="R175:R211" si="17">Q175*H175</f>
        <v>7.2160000000000008E-4</v>
      </c>
      <c r="S175" s="362">
        <v>0</v>
      </c>
      <c r="T175" s="362">
        <f t="shared" ref="T175:T211" si="18">S175*H175</f>
        <v>0</v>
      </c>
      <c r="U175" s="436" t="s">
        <v>406</v>
      </c>
      <c r="AR175" s="364" t="s">
        <v>1335</v>
      </c>
      <c r="AT175" s="364" t="s">
        <v>529</v>
      </c>
      <c r="AU175" s="364" t="s">
        <v>293</v>
      </c>
      <c r="AY175" s="227" t="s">
        <v>528</v>
      </c>
      <c r="BE175" s="365">
        <f t="shared" ref="BE175:BE211" si="19">IF(N175="základní",J175,0)</f>
        <v>0</v>
      </c>
      <c r="BF175" s="365">
        <f t="shared" ref="BF175:BF211" si="20">IF(N175="snížená",J175,0)</f>
        <v>0</v>
      </c>
      <c r="BG175" s="365">
        <f t="shared" ref="BG175:BG211" si="21">IF(N175="zákl. přenesená",J175,0)</f>
        <v>0</v>
      </c>
      <c r="BH175" s="365">
        <f t="shared" ref="BH175:BH211" si="22">IF(N175="sníž. přenesená",J175,0)</f>
        <v>0</v>
      </c>
      <c r="BI175" s="365">
        <f t="shared" ref="BI175:BI211" si="23">IF(N175="nulová",J175,0)</f>
        <v>0</v>
      </c>
      <c r="BJ175" s="227" t="s">
        <v>87</v>
      </c>
      <c r="BK175" s="365">
        <f t="shared" ref="BK175:BK211" si="24">ROUND(I175*H175,2)</f>
        <v>0</v>
      </c>
      <c r="BL175" s="227" t="s">
        <v>1335</v>
      </c>
      <c r="BM175" s="364" t="s">
        <v>1407</v>
      </c>
    </row>
    <row r="176" spans="2:65" s="242" customFormat="1" ht="24.2" customHeight="1">
      <c r="B176" s="352"/>
      <c r="C176" s="353" t="s">
        <v>293</v>
      </c>
      <c r="D176" s="353" t="s">
        <v>529</v>
      </c>
      <c r="E176" s="354" t="s">
        <v>1408</v>
      </c>
      <c r="F176" s="355" t="s">
        <v>1409</v>
      </c>
      <c r="G176" s="356" t="s">
        <v>157</v>
      </c>
      <c r="H176" s="357">
        <v>2</v>
      </c>
      <c r="I176" s="358"/>
      <c r="J176" s="359">
        <f t="shared" si="15"/>
        <v>0</v>
      </c>
      <c r="K176" s="435"/>
      <c r="L176" s="243"/>
      <c r="M176" s="360" t="s">
        <v>406</v>
      </c>
      <c r="N176" s="361" t="s">
        <v>445</v>
      </c>
      <c r="P176" s="362">
        <f t="shared" si="16"/>
        <v>0</v>
      </c>
      <c r="Q176" s="362">
        <v>0</v>
      </c>
      <c r="R176" s="362">
        <f t="shared" si="17"/>
        <v>0</v>
      </c>
      <c r="S176" s="362">
        <v>0</v>
      </c>
      <c r="T176" s="362">
        <f t="shared" si="18"/>
        <v>0</v>
      </c>
      <c r="U176" s="436" t="s">
        <v>406</v>
      </c>
      <c r="AR176" s="364" t="s">
        <v>1335</v>
      </c>
      <c r="AT176" s="364" t="s">
        <v>529</v>
      </c>
      <c r="AU176" s="364" t="s">
        <v>293</v>
      </c>
      <c r="AY176" s="227" t="s">
        <v>528</v>
      </c>
      <c r="BE176" s="365">
        <f t="shared" si="19"/>
        <v>0</v>
      </c>
      <c r="BF176" s="365">
        <f t="shared" si="20"/>
        <v>0</v>
      </c>
      <c r="BG176" s="365">
        <f t="shared" si="21"/>
        <v>0</v>
      </c>
      <c r="BH176" s="365">
        <f t="shared" si="22"/>
        <v>0</v>
      </c>
      <c r="BI176" s="365">
        <f t="shared" si="23"/>
        <v>0</v>
      </c>
      <c r="BJ176" s="227" t="s">
        <v>87</v>
      </c>
      <c r="BK176" s="365">
        <f t="shared" si="24"/>
        <v>0</v>
      </c>
      <c r="BL176" s="227" t="s">
        <v>1335</v>
      </c>
      <c r="BM176" s="364" t="s">
        <v>1410</v>
      </c>
    </row>
    <row r="177" spans="2:65" s="242" customFormat="1" ht="24.2" customHeight="1">
      <c r="B177" s="352"/>
      <c r="C177" s="353" t="s">
        <v>732</v>
      </c>
      <c r="D177" s="353" t="s">
        <v>529</v>
      </c>
      <c r="E177" s="354" t="s">
        <v>1411</v>
      </c>
      <c r="F177" s="355" t="s">
        <v>1412</v>
      </c>
      <c r="G177" s="356" t="s">
        <v>201</v>
      </c>
      <c r="H177" s="357">
        <v>2</v>
      </c>
      <c r="I177" s="358"/>
      <c r="J177" s="359">
        <f t="shared" si="15"/>
        <v>0</v>
      </c>
      <c r="K177" s="435"/>
      <c r="L177" s="243"/>
      <c r="M177" s="360" t="s">
        <v>406</v>
      </c>
      <c r="N177" s="361" t="s">
        <v>445</v>
      </c>
      <c r="P177" s="362">
        <f t="shared" si="16"/>
        <v>0</v>
      </c>
      <c r="Q177" s="362">
        <v>0</v>
      </c>
      <c r="R177" s="362">
        <f t="shared" si="17"/>
        <v>0</v>
      </c>
      <c r="S177" s="362">
        <v>0</v>
      </c>
      <c r="T177" s="362">
        <f t="shared" si="18"/>
        <v>0</v>
      </c>
      <c r="U177" s="436" t="s">
        <v>406</v>
      </c>
      <c r="AR177" s="364" t="s">
        <v>1335</v>
      </c>
      <c r="AT177" s="364" t="s">
        <v>529</v>
      </c>
      <c r="AU177" s="364" t="s">
        <v>293</v>
      </c>
      <c r="AY177" s="227" t="s">
        <v>528</v>
      </c>
      <c r="BE177" s="365">
        <f t="shared" si="19"/>
        <v>0</v>
      </c>
      <c r="BF177" s="365">
        <f t="shared" si="20"/>
        <v>0</v>
      </c>
      <c r="BG177" s="365">
        <f t="shared" si="21"/>
        <v>0</v>
      </c>
      <c r="BH177" s="365">
        <f t="shared" si="22"/>
        <v>0</v>
      </c>
      <c r="BI177" s="365">
        <f t="shared" si="23"/>
        <v>0</v>
      </c>
      <c r="BJ177" s="227" t="s">
        <v>87</v>
      </c>
      <c r="BK177" s="365">
        <f t="shared" si="24"/>
        <v>0</v>
      </c>
      <c r="BL177" s="227" t="s">
        <v>1335</v>
      </c>
      <c r="BM177" s="364" t="s">
        <v>1413</v>
      </c>
    </row>
    <row r="178" spans="2:65" s="242" customFormat="1" ht="24.2" customHeight="1">
      <c r="B178" s="352"/>
      <c r="C178" s="353" t="s">
        <v>1414</v>
      </c>
      <c r="D178" s="353" t="s">
        <v>529</v>
      </c>
      <c r="E178" s="354" t="s">
        <v>1415</v>
      </c>
      <c r="F178" s="355" t="s">
        <v>1416</v>
      </c>
      <c r="G178" s="356" t="s">
        <v>157</v>
      </c>
      <c r="H178" s="357">
        <v>6.75</v>
      </c>
      <c r="I178" s="358"/>
      <c r="J178" s="359">
        <f t="shared" si="15"/>
        <v>0</v>
      </c>
      <c r="K178" s="435"/>
      <c r="L178" s="243"/>
      <c r="M178" s="360" t="s">
        <v>406</v>
      </c>
      <c r="N178" s="361" t="s">
        <v>445</v>
      </c>
      <c r="P178" s="362">
        <f t="shared" si="16"/>
        <v>0</v>
      </c>
      <c r="Q178" s="362">
        <v>0</v>
      </c>
      <c r="R178" s="362">
        <f t="shared" si="17"/>
        <v>0</v>
      </c>
      <c r="S178" s="362">
        <v>0</v>
      </c>
      <c r="T178" s="362">
        <f t="shared" si="18"/>
        <v>0</v>
      </c>
      <c r="U178" s="436" t="s">
        <v>406</v>
      </c>
      <c r="AR178" s="364" t="s">
        <v>1335</v>
      </c>
      <c r="AT178" s="364" t="s">
        <v>529</v>
      </c>
      <c r="AU178" s="364" t="s">
        <v>293</v>
      </c>
      <c r="AY178" s="227" t="s">
        <v>528</v>
      </c>
      <c r="BE178" s="365">
        <f t="shared" si="19"/>
        <v>0</v>
      </c>
      <c r="BF178" s="365">
        <f t="shared" si="20"/>
        <v>0</v>
      </c>
      <c r="BG178" s="365">
        <f t="shared" si="21"/>
        <v>0</v>
      </c>
      <c r="BH178" s="365">
        <f t="shared" si="22"/>
        <v>0</v>
      </c>
      <c r="BI178" s="365">
        <f t="shared" si="23"/>
        <v>0</v>
      </c>
      <c r="BJ178" s="227" t="s">
        <v>87</v>
      </c>
      <c r="BK178" s="365">
        <f t="shared" si="24"/>
        <v>0</v>
      </c>
      <c r="BL178" s="227" t="s">
        <v>1335</v>
      </c>
      <c r="BM178" s="364" t="s">
        <v>1417</v>
      </c>
    </row>
    <row r="179" spans="2:65" s="242" customFormat="1" ht="24.2" customHeight="1">
      <c r="B179" s="352"/>
      <c r="C179" s="353" t="s">
        <v>1418</v>
      </c>
      <c r="D179" s="353" t="s">
        <v>529</v>
      </c>
      <c r="E179" s="354" t="s">
        <v>1419</v>
      </c>
      <c r="F179" s="355" t="s">
        <v>1420</v>
      </c>
      <c r="G179" s="356" t="s">
        <v>157</v>
      </c>
      <c r="H179" s="357">
        <v>6.75</v>
      </c>
      <c r="I179" s="358"/>
      <c r="J179" s="359">
        <f t="shared" si="15"/>
        <v>0</v>
      </c>
      <c r="K179" s="435"/>
      <c r="L179" s="243"/>
      <c r="M179" s="360" t="s">
        <v>406</v>
      </c>
      <c r="N179" s="361" t="s">
        <v>445</v>
      </c>
      <c r="P179" s="362">
        <f t="shared" si="16"/>
        <v>0</v>
      </c>
      <c r="Q179" s="362">
        <v>0</v>
      </c>
      <c r="R179" s="362">
        <f t="shared" si="17"/>
        <v>0</v>
      </c>
      <c r="S179" s="362">
        <v>0</v>
      </c>
      <c r="T179" s="362">
        <f t="shared" si="18"/>
        <v>0</v>
      </c>
      <c r="U179" s="436" t="s">
        <v>406</v>
      </c>
      <c r="AR179" s="364" t="s">
        <v>1335</v>
      </c>
      <c r="AT179" s="364" t="s">
        <v>529</v>
      </c>
      <c r="AU179" s="364" t="s">
        <v>293</v>
      </c>
      <c r="AY179" s="227" t="s">
        <v>528</v>
      </c>
      <c r="BE179" s="365">
        <f t="shared" si="19"/>
        <v>0</v>
      </c>
      <c r="BF179" s="365">
        <f t="shared" si="20"/>
        <v>0</v>
      </c>
      <c r="BG179" s="365">
        <f t="shared" si="21"/>
        <v>0</v>
      </c>
      <c r="BH179" s="365">
        <f t="shared" si="22"/>
        <v>0</v>
      </c>
      <c r="BI179" s="365">
        <f t="shared" si="23"/>
        <v>0</v>
      </c>
      <c r="BJ179" s="227" t="s">
        <v>87</v>
      </c>
      <c r="BK179" s="365">
        <f t="shared" si="24"/>
        <v>0</v>
      </c>
      <c r="BL179" s="227" t="s">
        <v>1335</v>
      </c>
      <c r="BM179" s="364" t="s">
        <v>1421</v>
      </c>
    </row>
    <row r="180" spans="2:65" s="242" customFormat="1" ht="24.2" customHeight="1">
      <c r="B180" s="352"/>
      <c r="C180" s="353" t="s">
        <v>1422</v>
      </c>
      <c r="D180" s="353" t="s">
        <v>529</v>
      </c>
      <c r="E180" s="354" t="s">
        <v>1423</v>
      </c>
      <c r="F180" s="355" t="s">
        <v>1424</v>
      </c>
      <c r="G180" s="356" t="s">
        <v>201</v>
      </c>
      <c r="H180" s="357">
        <v>18</v>
      </c>
      <c r="I180" s="358"/>
      <c r="J180" s="359">
        <f t="shared" si="15"/>
        <v>0</v>
      </c>
      <c r="K180" s="435"/>
      <c r="L180" s="243"/>
      <c r="M180" s="360" t="s">
        <v>406</v>
      </c>
      <c r="N180" s="361" t="s">
        <v>445</v>
      </c>
      <c r="P180" s="362">
        <f t="shared" si="16"/>
        <v>0</v>
      </c>
      <c r="Q180" s="362">
        <v>0</v>
      </c>
      <c r="R180" s="362">
        <f t="shared" si="17"/>
        <v>0</v>
      </c>
      <c r="S180" s="362">
        <v>0</v>
      </c>
      <c r="T180" s="362">
        <f t="shared" si="18"/>
        <v>0</v>
      </c>
      <c r="U180" s="436" t="s">
        <v>406</v>
      </c>
      <c r="AR180" s="364" t="s">
        <v>1335</v>
      </c>
      <c r="AT180" s="364" t="s">
        <v>529</v>
      </c>
      <c r="AU180" s="364" t="s">
        <v>293</v>
      </c>
      <c r="AY180" s="227" t="s">
        <v>528</v>
      </c>
      <c r="BE180" s="365">
        <f t="shared" si="19"/>
        <v>0</v>
      </c>
      <c r="BF180" s="365">
        <f t="shared" si="20"/>
        <v>0</v>
      </c>
      <c r="BG180" s="365">
        <f t="shared" si="21"/>
        <v>0</v>
      </c>
      <c r="BH180" s="365">
        <f t="shared" si="22"/>
        <v>0</v>
      </c>
      <c r="BI180" s="365">
        <f t="shared" si="23"/>
        <v>0</v>
      </c>
      <c r="BJ180" s="227" t="s">
        <v>87</v>
      </c>
      <c r="BK180" s="365">
        <f t="shared" si="24"/>
        <v>0</v>
      </c>
      <c r="BL180" s="227" t="s">
        <v>1335</v>
      </c>
      <c r="BM180" s="364" t="s">
        <v>1425</v>
      </c>
    </row>
    <row r="181" spans="2:65" s="242" customFormat="1" ht="24.2" customHeight="1">
      <c r="B181" s="352"/>
      <c r="C181" s="353" t="s">
        <v>418</v>
      </c>
      <c r="D181" s="353" t="s">
        <v>529</v>
      </c>
      <c r="E181" s="354" t="s">
        <v>1426</v>
      </c>
      <c r="F181" s="355" t="s">
        <v>1427</v>
      </c>
      <c r="G181" s="356" t="s">
        <v>292</v>
      </c>
      <c r="H181" s="357">
        <v>3</v>
      </c>
      <c r="I181" s="358"/>
      <c r="J181" s="359">
        <f t="shared" si="15"/>
        <v>0</v>
      </c>
      <c r="K181" s="435"/>
      <c r="L181" s="243"/>
      <c r="M181" s="360" t="s">
        <v>406</v>
      </c>
      <c r="N181" s="361" t="s">
        <v>445</v>
      </c>
      <c r="P181" s="362">
        <f t="shared" si="16"/>
        <v>0</v>
      </c>
      <c r="Q181" s="362">
        <v>0</v>
      </c>
      <c r="R181" s="362">
        <f t="shared" si="17"/>
        <v>0</v>
      </c>
      <c r="S181" s="362">
        <v>0</v>
      </c>
      <c r="T181" s="362">
        <f t="shared" si="18"/>
        <v>0</v>
      </c>
      <c r="U181" s="436" t="s">
        <v>406</v>
      </c>
      <c r="AR181" s="364" t="s">
        <v>1335</v>
      </c>
      <c r="AT181" s="364" t="s">
        <v>529</v>
      </c>
      <c r="AU181" s="364" t="s">
        <v>293</v>
      </c>
      <c r="AY181" s="227" t="s">
        <v>528</v>
      </c>
      <c r="BE181" s="365">
        <f t="shared" si="19"/>
        <v>0</v>
      </c>
      <c r="BF181" s="365">
        <f t="shared" si="20"/>
        <v>0</v>
      </c>
      <c r="BG181" s="365">
        <f t="shared" si="21"/>
        <v>0</v>
      </c>
      <c r="BH181" s="365">
        <f t="shared" si="22"/>
        <v>0</v>
      </c>
      <c r="BI181" s="365">
        <f t="shared" si="23"/>
        <v>0</v>
      </c>
      <c r="BJ181" s="227" t="s">
        <v>87</v>
      </c>
      <c r="BK181" s="365">
        <f t="shared" si="24"/>
        <v>0</v>
      </c>
      <c r="BL181" s="227" t="s">
        <v>1335</v>
      </c>
      <c r="BM181" s="364" t="s">
        <v>1428</v>
      </c>
    </row>
    <row r="182" spans="2:65" s="242" customFormat="1" ht="24.2" customHeight="1">
      <c r="B182" s="352"/>
      <c r="C182" s="353" t="s">
        <v>580</v>
      </c>
      <c r="D182" s="353" t="s">
        <v>529</v>
      </c>
      <c r="E182" s="354" t="s">
        <v>1429</v>
      </c>
      <c r="F182" s="355" t="s">
        <v>1430</v>
      </c>
      <c r="G182" s="356" t="s">
        <v>140</v>
      </c>
      <c r="H182" s="357">
        <v>1</v>
      </c>
      <c r="I182" s="358"/>
      <c r="J182" s="359">
        <f t="shared" si="15"/>
        <v>0</v>
      </c>
      <c r="K182" s="435"/>
      <c r="L182" s="243"/>
      <c r="M182" s="360" t="s">
        <v>406</v>
      </c>
      <c r="N182" s="361" t="s">
        <v>445</v>
      </c>
      <c r="P182" s="362">
        <f t="shared" si="16"/>
        <v>0</v>
      </c>
      <c r="Q182" s="362">
        <v>0</v>
      </c>
      <c r="R182" s="362">
        <f t="shared" si="17"/>
        <v>0</v>
      </c>
      <c r="S182" s="362">
        <v>0</v>
      </c>
      <c r="T182" s="362">
        <f t="shared" si="18"/>
        <v>0</v>
      </c>
      <c r="U182" s="436" t="s">
        <v>406</v>
      </c>
      <c r="AR182" s="364" t="s">
        <v>1335</v>
      </c>
      <c r="AT182" s="364" t="s">
        <v>529</v>
      </c>
      <c r="AU182" s="364" t="s">
        <v>293</v>
      </c>
      <c r="AY182" s="227" t="s">
        <v>528</v>
      </c>
      <c r="BE182" s="365">
        <f t="shared" si="19"/>
        <v>0</v>
      </c>
      <c r="BF182" s="365">
        <f t="shared" si="20"/>
        <v>0</v>
      </c>
      <c r="BG182" s="365">
        <f t="shared" si="21"/>
        <v>0</v>
      </c>
      <c r="BH182" s="365">
        <f t="shared" si="22"/>
        <v>0</v>
      </c>
      <c r="BI182" s="365">
        <f t="shared" si="23"/>
        <v>0</v>
      </c>
      <c r="BJ182" s="227" t="s">
        <v>87</v>
      </c>
      <c r="BK182" s="365">
        <f t="shared" si="24"/>
        <v>0</v>
      </c>
      <c r="BL182" s="227" t="s">
        <v>1335</v>
      </c>
      <c r="BM182" s="364" t="s">
        <v>1431</v>
      </c>
    </row>
    <row r="183" spans="2:65" s="242" customFormat="1" ht="24.2" customHeight="1">
      <c r="B183" s="352"/>
      <c r="C183" s="353" t="s">
        <v>1432</v>
      </c>
      <c r="D183" s="353" t="s">
        <v>529</v>
      </c>
      <c r="E183" s="354" t="s">
        <v>1433</v>
      </c>
      <c r="F183" s="355" t="s">
        <v>1434</v>
      </c>
      <c r="G183" s="356" t="s">
        <v>140</v>
      </c>
      <c r="H183" s="357">
        <v>0.9</v>
      </c>
      <c r="I183" s="358"/>
      <c r="J183" s="359">
        <f t="shared" si="15"/>
        <v>0</v>
      </c>
      <c r="K183" s="435"/>
      <c r="L183" s="243"/>
      <c r="M183" s="360" t="s">
        <v>406</v>
      </c>
      <c r="N183" s="361" t="s">
        <v>445</v>
      </c>
      <c r="P183" s="362">
        <f t="shared" si="16"/>
        <v>0</v>
      </c>
      <c r="Q183" s="362">
        <v>2.2563399999999998</v>
      </c>
      <c r="R183" s="362">
        <f t="shared" si="17"/>
        <v>2.0307059999999999</v>
      </c>
      <c r="S183" s="362">
        <v>0</v>
      </c>
      <c r="T183" s="362">
        <f t="shared" si="18"/>
        <v>0</v>
      </c>
      <c r="U183" s="436" t="s">
        <v>406</v>
      </c>
      <c r="AR183" s="364" t="s">
        <v>1335</v>
      </c>
      <c r="AT183" s="364" t="s">
        <v>529</v>
      </c>
      <c r="AU183" s="364" t="s">
        <v>293</v>
      </c>
      <c r="AY183" s="227" t="s">
        <v>528</v>
      </c>
      <c r="BE183" s="365">
        <f t="shared" si="19"/>
        <v>0</v>
      </c>
      <c r="BF183" s="365">
        <f t="shared" si="20"/>
        <v>0</v>
      </c>
      <c r="BG183" s="365">
        <f t="shared" si="21"/>
        <v>0</v>
      </c>
      <c r="BH183" s="365">
        <f t="shared" si="22"/>
        <v>0</v>
      </c>
      <c r="BI183" s="365">
        <f t="shared" si="23"/>
        <v>0</v>
      </c>
      <c r="BJ183" s="227" t="s">
        <v>87</v>
      </c>
      <c r="BK183" s="365">
        <f t="shared" si="24"/>
        <v>0</v>
      </c>
      <c r="BL183" s="227" t="s">
        <v>1335</v>
      </c>
      <c r="BM183" s="364" t="s">
        <v>1435</v>
      </c>
    </row>
    <row r="184" spans="2:65" s="242" customFormat="1" ht="14.45" customHeight="1">
      <c r="B184" s="352"/>
      <c r="C184" s="395" t="s">
        <v>1436</v>
      </c>
      <c r="D184" s="395" t="s">
        <v>679</v>
      </c>
      <c r="E184" s="396" t="s">
        <v>1437</v>
      </c>
      <c r="F184" s="397" t="s">
        <v>1438</v>
      </c>
      <c r="G184" s="398" t="s">
        <v>292</v>
      </c>
      <c r="H184" s="399">
        <v>0.6</v>
      </c>
      <c r="I184" s="400"/>
      <c r="J184" s="401">
        <f t="shared" si="15"/>
        <v>0</v>
      </c>
      <c r="K184" s="437"/>
      <c r="L184" s="402"/>
      <c r="M184" s="403" t="s">
        <v>406</v>
      </c>
      <c r="N184" s="404" t="s">
        <v>445</v>
      </c>
      <c r="P184" s="362">
        <f t="shared" si="16"/>
        <v>0</v>
      </c>
      <c r="Q184" s="362">
        <v>3.7569999999999999E-2</v>
      </c>
      <c r="R184" s="362">
        <f t="shared" si="17"/>
        <v>2.2542E-2</v>
      </c>
      <c r="S184" s="362">
        <v>0</v>
      </c>
      <c r="T184" s="362">
        <f t="shared" si="18"/>
        <v>0</v>
      </c>
      <c r="U184" s="436" t="s">
        <v>406</v>
      </c>
      <c r="AR184" s="364" t="s">
        <v>1345</v>
      </c>
      <c r="AT184" s="364" t="s">
        <v>679</v>
      </c>
      <c r="AU184" s="364" t="s">
        <v>293</v>
      </c>
      <c r="AY184" s="227" t="s">
        <v>528</v>
      </c>
      <c r="BE184" s="365">
        <f t="shared" si="19"/>
        <v>0</v>
      </c>
      <c r="BF184" s="365">
        <f t="shared" si="20"/>
        <v>0</v>
      </c>
      <c r="BG184" s="365">
        <f t="shared" si="21"/>
        <v>0</v>
      </c>
      <c r="BH184" s="365">
        <f t="shared" si="22"/>
        <v>0</v>
      </c>
      <c r="BI184" s="365">
        <f t="shared" si="23"/>
        <v>0</v>
      </c>
      <c r="BJ184" s="227" t="s">
        <v>87</v>
      </c>
      <c r="BK184" s="365">
        <f t="shared" si="24"/>
        <v>0</v>
      </c>
      <c r="BL184" s="227" t="s">
        <v>1345</v>
      </c>
      <c r="BM184" s="364" t="s">
        <v>1439</v>
      </c>
    </row>
    <row r="185" spans="2:65" s="242" customFormat="1" ht="24.2" customHeight="1">
      <c r="B185" s="352"/>
      <c r="C185" s="353" t="s">
        <v>1440</v>
      </c>
      <c r="D185" s="353" t="s">
        <v>529</v>
      </c>
      <c r="E185" s="354" t="s">
        <v>1441</v>
      </c>
      <c r="F185" s="355" t="s">
        <v>1442</v>
      </c>
      <c r="G185" s="356" t="s">
        <v>157</v>
      </c>
      <c r="H185" s="357">
        <v>2.88</v>
      </c>
      <c r="I185" s="358"/>
      <c r="J185" s="359">
        <f t="shared" si="15"/>
        <v>0</v>
      </c>
      <c r="K185" s="435"/>
      <c r="L185" s="243"/>
      <c r="M185" s="360" t="s">
        <v>406</v>
      </c>
      <c r="N185" s="361" t="s">
        <v>445</v>
      </c>
      <c r="P185" s="362">
        <f t="shared" si="16"/>
        <v>0</v>
      </c>
      <c r="Q185" s="362">
        <v>1.17E-3</v>
      </c>
      <c r="R185" s="362">
        <f t="shared" si="17"/>
        <v>3.3695999999999999E-3</v>
      </c>
      <c r="S185" s="362">
        <v>0</v>
      </c>
      <c r="T185" s="362">
        <f t="shared" si="18"/>
        <v>0</v>
      </c>
      <c r="U185" s="436" t="s">
        <v>406</v>
      </c>
      <c r="AR185" s="364" t="s">
        <v>1335</v>
      </c>
      <c r="AT185" s="364" t="s">
        <v>529</v>
      </c>
      <c r="AU185" s="364" t="s">
        <v>293</v>
      </c>
      <c r="AY185" s="227" t="s">
        <v>528</v>
      </c>
      <c r="BE185" s="365">
        <f t="shared" si="19"/>
        <v>0</v>
      </c>
      <c r="BF185" s="365">
        <f t="shared" si="20"/>
        <v>0</v>
      </c>
      <c r="BG185" s="365">
        <f t="shared" si="21"/>
        <v>0</v>
      </c>
      <c r="BH185" s="365">
        <f t="shared" si="22"/>
        <v>0</v>
      </c>
      <c r="BI185" s="365">
        <f t="shared" si="23"/>
        <v>0</v>
      </c>
      <c r="BJ185" s="227" t="s">
        <v>87</v>
      </c>
      <c r="BK185" s="365">
        <f t="shared" si="24"/>
        <v>0</v>
      </c>
      <c r="BL185" s="227" t="s">
        <v>1335</v>
      </c>
      <c r="BM185" s="364" t="s">
        <v>1443</v>
      </c>
    </row>
    <row r="186" spans="2:65" s="242" customFormat="1" ht="24.2" customHeight="1">
      <c r="B186" s="352"/>
      <c r="C186" s="353" t="s">
        <v>1444</v>
      </c>
      <c r="D186" s="353" t="s">
        <v>529</v>
      </c>
      <c r="E186" s="354" t="s">
        <v>1445</v>
      </c>
      <c r="F186" s="355" t="s">
        <v>1446</v>
      </c>
      <c r="G186" s="356" t="s">
        <v>157</v>
      </c>
      <c r="H186" s="357">
        <v>2.88</v>
      </c>
      <c r="I186" s="358"/>
      <c r="J186" s="359">
        <f t="shared" si="15"/>
        <v>0</v>
      </c>
      <c r="K186" s="435"/>
      <c r="L186" s="243"/>
      <c r="M186" s="360" t="s">
        <v>406</v>
      </c>
      <c r="N186" s="361" t="s">
        <v>445</v>
      </c>
      <c r="P186" s="362">
        <f t="shared" si="16"/>
        <v>0</v>
      </c>
      <c r="Q186" s="362">
        <v>0</v>
      </c>
      <c r="R186" s="362">
        <f t="shared" si="17"/>
        <v>0</v>
      </c>
      <c r="S186" s="362">
        <v>0</v>
      </c>
      <c r="T186" s="362">
        <f t="shared" si="18"/>
        <v>0</v>
      </c>
      <c r="U186" s="436" t="s">
        <v>406</v>
      </c>
      <c r="AR186" s="364" t="s">
        <v>1335</v>
      </c>
      <c r="AT186" s="364" t="s">
        <v>529</v>
      </c>
      <c r="AU186" s="364" t="s">
        <v>293</v>
      </c>
      <c r="AY186" s="227" t="s">
        <v>528</v>
      </c>
      <c r="BE186" s="365">
        <f t="shared" si="19"/>
        <v>0</v>
      </c>
      <c r="BF186" s="365">
        <f t="shared" si="20"/>
        <v>0</v>
      </c>
      <c r="BG186" s="365">
        <f t="shared" si="21"/>
        <v>0</v>
      </c>
      <c r="BH186" s="365">
        <f t="shared" si="22"/>
        <v>0</v>
      </c>
      <c r="BI186" s="365">
        <f t="shared" si="23"/>
        <v>0</v>
      </c>
      <c r="BJ186" s="227" t="s">
        <v>87</v>
      </c>
      <c r="BK186" s="365">
        <f t="shared" si="24"/>
        <v>0</v>
      </c>
      <c r="BL186" s="227" t="s">
        <v>1335</v>
      </c>
      <c r="BM186" s="364" t="s">
        <v>1447</v>
      </c>
    </row>
    <row r="187" spans="2:65" s="242" customFormat="1" ht="14.45" customHeight="1">
      <c r="B187" s="352"/>
      <c r="C187" s="353" t="s">
        <v>1448</v>
      </c>
      <c r="D187" s="353" t="s">
        <v>529</v>
      </c>
      <c r="E187" s="354" t="s">
        <v>1449</v>
      </c>
      <c r="F187" s="355" t="s">
        <v>1450</v>
      </c>
      <c r="G187" s="356" t="s">
        <v>140</v>
      </c>
      <c r="H187" s="357">
        <v>4.8630000000000004</v>
      </c>
      <c r="I187" s="358"/>
      <c r="J187" s="359">
        <f t="shared" si="15"/>
        <v>0</v>
      </c>
      <c r="K187" s="435"/>
      <c r="L187" s="243"/>
      <c r="M187" s="360" t="s">
        <v>406</v>
      </c>
      <c r="N187" s="361" t="s">
        <v>445</v>
      </c>
      <c r="P187" s="362">
        <f t="shared" si="16"/>
        <v>0</v>
      </c>
      <c r="Q187" s="362">
        <v>0</v>
      </c>
      <c r="R187" s="362">
        <f t="shared" si="17"/>
        <v>0</v>
      </c>
      <c r="S187" s="362">
        <v>0</v>
      </c>
      <c r="T187" s="362">
        <f t="shared" si="18"/>
        <v>0</v>
      </c>
      <c r="U187" s="436" t="s">
        <v>406</v>
      </c>
      <c r="AR187" s="364" t="s">
        <v>1335</v>
      </c>
      <c r="AT187" s="364" t="s">
        <v>529</v>
      </c>
      <c r="AU187" s="364" t="s">
        <v>293</v>
      </c>
      <c r="AY187" s="227" t="s">
        <v>528</v>
      </c>
      <c r="BE187" s="365">
        <f t="shared" si="19"/>
        <v>0</v>
      </c>
      <c r="BF187" s="365">
        <f t="shared" si="20"/>
        <v>0</v>
      </c>
      <c r="BG187" s="365">
        <f t="shared" si="21"/>
        <v>0</v>
      </c>
      <c r="BH187" s="365">
        <f t="shared" si="22"/>
        <v>0</v>
      </c>
      <c r="BI187" s="365">
        <f t="shared" si="23"/>
        <v>0</v>
      </c>
      <c r="BJ187" s="227" t="s">
        <v>87</v>
      </c>
      <c r="BK187" s="365">
        <f t="shared" si="24"/>
        <v>0</v>
      </c>
      <c r="BL187" s="227" t="s">
        <v>1335</v>
      </c>
      <c r="BM187" s="364" t="s">
        <v>1451</v>
      </c>
    </row>
    <row r="188" spans="2:65" s="242" customFormat="1" ht="24.2" customHeight="1">
      <c r="B188" s="352"/>
      <c r="C188" s="353" t="s">
        <v>91</v>
      </c>
      <c r="D188" s="353" t="s">
        <v>529</v>
      </c>
      <c r="E188" s="354" t="s">
        <v>1452</v>
      </c>
      <c r="F188" s="355" t="s">
        <v>1453</v>
      </c>
      <c r="G188" s="356" t="s">
        <v>201</v>
      </c>
      <c r="H188" s="357">
        <v>71</v>
      </c>
      <c r="I188" s="358"/>
      <c r="J188" s="359">
        <f t="shared" si="15"/>
        <v>0</v>
      </c>
      <c r="K188" s="435"/>
      <c r="L188" s="243"/>
      <c r="M188" s="360" t="s">
        <v>406</v>
      </c>
      <c r="N188" s="361" t="s">
        <v>445</v>
      </c>
      <c r="P188" s="362">
        <f t="shared" si="16"/>
        <v>0</v>
      </c>
      <c r="Q188" s="362">
        <v>0</v>
      </c>
      <c r="R188" s="362">
        <f t="shared" si="17"/>
        <v>0</v>
      </c>
      <c r="S188" s="362">
        <v>0</v>
      </c>
      <c r="T188" s="362">
        <f t="shared" si="18"/>
        <v>0</v>
      </c>
      <c r="U188" s="436" t="s">
        <v>406</v>
      </c>
      <c r="AR188" s="364" t="s">
        <v>1335</v>
      </c>
      <c r="AT188" s="364" t="s">
        <v>529</v>
      </c>
      <c r="AU188" s="364" t="s">
        <v>293</v>
      </c>
      <c r="AY188" s="227" t="s">
        <v>528</v>
      </c>
      <c r="BE188" s="365">
        <f t="shared" si="19"/>
        <v>0</v>
      </c>
      <c r="BF188" s="365">
        <f t="shared" si="20"/>
        <v>0</v>
      </c>
      <c r="BG188" s="365">
        <f t="shared" si="21"/>
        <v>0</v>
      </c>
      <c r="BH188" s="365">
        <f t="shared" si="22"/>
        <v>0</v>
      </c>
      <c r="BI188" s="365">
        <f t="shared" si="23"/>
        <v>0</v>
      </c>
      <c r="BJ188" s="227" t="s">
        <v>87</v>
      </c>
      <c r="BK188" s="365">
        <f t="shared" si="24"/>
        <v>0</v>
      </c>
      <c r="BL188" s="227" t="s">
        <v>1335</v>
      </c>
      <c r="BM188" s="364" t="s">
        <v>1454</v>
      </c>
    </row>
    <row r="189" spans="2:65" s="242" customFormat="1" ht="24.2" customHeight="1">
      <c r="B189" s="352"/>
      <c r="C189" s="353" t="s">
        <v>93</v>
      </c>
      <c r="D189" s="353" t="s">
        <v>529</v>
      </c>
      <c r="E189" s="354" t="s">
        <v>1455</v>
      </c>
      <c r="F189" s="355" t="s">
        <v>1456</v>
      </c>
      <c r="G189" s="356" t="s">
        <v>201</v>
      </c>
      <c r="H189" s="357">
        <v>11</v>
      </c>
      <c r="I189" s="358"/>
      <c r="J189" s="359">
        <f t="shared" si="15"/>
        <v>0</v>
      </c>
      <c r="K189" s="435"/>
      <c r="L189" s="243"/>
      <c r="M189" s="360" t="s">
        <v>406</v>
      </c>
      <c r="N189" s="361" t="s">
        <v>445</v>
      </c>
      <c r="P189" s="362">
        <f t="shared" si="16"/>
        <v>0</v>
      </c>
      <c r="Q189" s="362">
        <v>0</v>
      </c>
      <c r="R189" s="362">
        <f t="shared" si="17"/>
        <v>0</v>
      </c>
      <c r="S189" s="362">
        <v>0</v>
      </c>
      <c r="T189" s="362">
        <f t="shared" si="18"/>
        <v>0</v>
      </c>
      <c r="U189" s="436" t="s">
        <v>406</v>
      </c>
      <c r="AR189" s="364" t="s">
        <v>1335</v>
      </c>
      <c r="AT189" s="364" t="s">
        <v>529</v>
      </c>
      <c r="AU189" s="364" t="s">
        <v>293</v>
      </c>
      <c r="AY189" s="227" t="s">
        <v>528</v>
      </c>
      <c r="BE189" s="365">
        <f t="shared" si="19"/>
        <v>0</v>
      </c>
      <c r="BF189" s="365">
        <f t="shared" si="20"/>
        <v>0</v>
      </c>
      <c r="BG189" s="365">
        <f t="shared" si="21"/>
        <v>0</v>
      </c>
      <c r="BH189" s="365">
        <f t="shared" si="22"/>
        <v>0</v>
      </c>
      <c r="BI189" s="365">
        <f t="shared" si="23"/>
        <v>0</v>
      </c>
      <c r="BJ189" s="227" t="s">
        <v>87</v>
      </c>
      <c r="BK189" s="365">
        <f t="shared" si="24"/>
        <v>0</v>
      </c>
      <c r="BL189" s="227" t="s">
        <v>1335</v>
      </c>
      <c r="BM189" s="364" t="s">
        <v>1457</v>
      </c>
    </row>
    <row r="190" spans="2:65" s="242" customFormat="1" ht="14.45" customHeight="1">
      <c r="B190" s="352"/>
      <c r="C190" s="353" t="s">
        <v>738</v>
      </c>
      <c r="D190" s="353" t="s">
        <v>529</v>
      </c>
      <c r="E190" s="354" t="s">
        <v>1458</v>
      </c>
      <c r="F190" s="355" t="s">
        <v>1459</v>
      </c>
      <c r="G190" s="356" t="s">
        <v>201</v>
      </c>
      <c r="H190" s="357">
        <v>82</v>
      </c>
      <c r="I190" s="358"/>
      <c r="J190" s="359">
        <f t="shared" si="15"/>
        <v>0</v>
      </c>
      <c r="K190" s="435"/>
      <c r="L190" s="243"/>
      <c r="M190" s="360" t="s">
        <v>406</v>
      </c>
      <c r="N190" s="361" t="s">
        <v>445</v>
      </c>
      <c r="P190" s="362">
        <f t="shared" si="16"/>
        <v>0</v>
      </c>
      <c r="Q190" s="362">
        <v>0</v>
      </c>
      <c r="R190" s="362">
        <f t="shared" si="17"/>
        <v>0</v>
      </c>
      <c r="S190" s="362">
        <v>0</v>
      </c>
      <c r="T190" s="362">
        <f t="shared" si="18"/>
        <v>0</v>
      </c>
      <c r="U190" s="436" t="s">
        <v>406</v>
      </c>
      <c r="AR190" s="364" t="s">
        <v>1335</v>
      </c>
      <c r="AT190" s="364" t="s">
        <v>529</v>
      </c>
      <c r="AU190" s="364" t="s">
        <v>293</v>
      </c>
      <c r="AY190" s="227" t="s">
        <v>528</v>
      </c>
      <c r="BE190" s="365">
        <f t="shared" si="19"/>
        <v>0</v>
      </c>
      <c r="BF190" s="365">
        <f t="shared" si="20"/>
        <v>0</v>
      </c>
      <c r="BG190" s="365">
        <f t="shared" si="21"/>
        <v>0</v>
      </c>
      <c r="BH190" s="365">
        <f t="shared" si="22"/>
        <v>0</v>
      </c>
      <c r="BI190" s="365">
        <f t="shared" si="23"/>
        <v>0</v>
      </c>
      <c r="BJ190" s="227" t="s">
        <v>87</v>
      </c>
      <c r="BK190" s="365">
        <f t="shared" si="24"/>
        <v>0</v>
      </c>
      <c r="BL190" s="227" t="s">
        <v>1335</v>
      </c>
      <c r="BM190" s="364" t="s">
        <v>1460</v>
      </c>
    </row>
    <row r="191" spans="2:65" s="242" customFormat="1" ht="24.2" customHeight="1">
      <c r="B191" s="352"/>
      <c r="C191" s="353" t="s">
        <v>662</v>
      </c>
      <c r="D191" s="353" t="s">
        <v>529</v>
      </c>
      <c r="E191" s="354" t="s">
        <v>1461</v>
      </c>
      <c r="F191" s="355" t="s">
        <v>1462</v>
      </c>
      <c r="G191" s="356" t="s">
        <v>140</v>
      </c>
      <c r="H191" s="357">
        <v>1</v>
      </c>
      <c r="I191" s="358"/>
      <c r="J191" s="359">
        <f t="shared" si="15"/>
        <v>0</v>
      </c>
      <c r="K191" s="435"/>
      <c r="L191" s="243"/>
      <c r="M191" s="360" t="s">
        <v>406</v>
      </c>
      <c r="N191" s="361" t="s">
        <v>445</v>
      </c>
      <c r="P191" s="362">
        <f t="shared" si="16"/>
        <v>0</v>
      </c>
      <c r="Q191" s="362">
        <v>0</v>
      </c>
      <c r="R191" s="362">
        <f t="shared" si="17"/>
        <v>0</v>
      </c>
      <c r="S191" s="362">
        <v>0</v>
      </c>
      <c r="T191" s="362">
        <f t="shared" si="18"/>
        <v>0</v>
      </c>
      <c r="U191" s="436" t="s">
        <v>406</v>
      </c>
      <c r="AR191" s="364" t="s">
        <v>1335</v>
      </c>
      <c r="AT191" s="364" t="s">
        <v>529</v>
      </c>
      <c r="AU191" s="364" t="s">
        <v>293</v>
      </c>
      <c r="AY191" s="227" t="s">
        <v>528</v>
      </c>
      <c r="BE191" s="365">
        <f t="shared" si="19"/>
        <v>0</v>
      </c>
      <c r="BF191" s="365">
        <f t="shared" si="20"/>
        <v>0</v>
      </c>
      <c r="BG191" s="365">
        <f t="shared" si="21"/>
        <v>0</v>
      </c>
      <c r="BH191" s="365">
        <f t="shared" si="22"/>
        <v>0</v>
      </c>
      <c r="BI191" s="365">
        <f t="shared" si="23"/>
        <v>0</v>
      </c>
      <c r="BJ191" s="227" t="s">
        <v>87</v>
      </c>
      <c r="BK191" s="365">
        <f t="shared" si="24"/>
        <v>0</v>
      </c>
      <c r="BL191" s="227" t="s">
        <v>1335</v>
      </c>
      <c r="BM191" s="364" t="s">
        <v>1463</v>
      </c>
    </row>
    <row r="192" spans="2:65" s="242" customFormat="1" ht="24.2" customHeight="1">
      <c r="B192" s="352"/>
      <c r="C192" s="353" t="s">
        <v>635</v>
      </c>
      <c r="D192" s="353" t="s">
        <v>529</v>
      </c>
      <c r="E192" s="354" t="s">
        <v>1464</v>
      </c>
      <c r="F192" s="355" t="s">
        <v>1465</v>
      </c>
      <c r="G192" s="356" t="s">
        <v>201</v>
      </c>
      <c r="H192" s="357">
        <v>82</v>
      </c>
      <c r="I192" s="358"/>
      <c r="J192" s="359">
        <f t="shared" si="15"/>
        <v>0</v>
      </c>
      <c r="K192" s="435"/>
      <c r="L192" s="243"/>
      <c r="M192" s="360" t="s">
        <v>406</v>
      </c>
      <c r="N192" s="361" t="s">
        <v>445</v>
      </c>
      <c r="P192" s="362">
        <f t="shared" si="16"/>
        <v>0</v>
      </c>
      <c r="Q192" s="362">
        <v>0</v>
      </c>
      <c r="R192" s="362">
        <f t="shared" si="17"/>
        <v>0</v>
      </c>
      <c r="S192" s="362">
        <v>0</v>
      </c>
      <c r="T192" s="362">
        <f t="shared" si="18"/>
        <v>0</v>
      </c>
      <c r="U192" s="436" t="s">
        <v>406</v>
      </c>
      <c r="AR192" s="364" t="s">
        <v>1335</v>
      </c>
      <c r="AT192" s="364" t="s">
        <v>529</v>
      </c>
      <c r="AU192" s="364" t="s">
        <v>293</v>
      </c>
      <c r="AY192" s="227" t="s">
        <v>528</v>
      </c>
      <c r="BE192" s="365">
        <f t="shared" si="19"/>
        <v>0</v>
      </c>
      <c r="BF192" s="365">
        <f t="shared" si="20"/>
        <v>0</v>
      </c>
      <c r="BG192" s="365">
        <f t="shared" si="21"/>
        <v>0</v>
      </c>
      <c r="BH192" s="365">
        <f t="shared" si="22"/>
        <v>0</v>
      </c>
      <c r="BI192" s="365">
        <f t="shared" si="23"/>
        <v>0</v>
      </c>
      <c r="BJ192" s="227" t="s">
        <v>87</v>
      </c>
      <c r="BK192" s="365">
        <f t="shared" si="24"/>
        <v>0</v>
      </c>
      <c r="BL192" s="227" t="s">
        <v>1335</v>
      </c>
      <c r="BM192" s="364" t="s">
        <v>1466</v>
      </c>
    </row>
    <row r="193" spans="2:65" s="242" customFormat="1" ht="14.45" customHeight="1">
      <c r="B193" s="352"/>
      <c r="C193" s="353" t="s">
        <v>686</v>
      </c>
      <c r="D193" s="353" t="s">
        <v>529</v>
      </c>
      <c r="E193" s="354" t="s">
        <v>1467</v>
      </c>
      <c r="F193" s="355" t="s">
        <v>1468</v>
      </c>
      <c r="G193" s="356" t="s">
        <v>201</v>
      </c>
      <c r="H193" s="357">
        <v>82</v>
      </c>
      <c r="I193" s="358"/>
      <c r="J193" s="359">
        <f t="shared" si="15"/>
        <v>0</v>
      </c>
      <c r="K193" s="435"/>
      <c r="L193" s="243"/>
      <c r="M193" s="360" t="s">
        <v>406</v>
      </c>
      <c r="N193" s="361" t="s">
        <v>445</v>
      </c>
      <c r="P193" s="362">
        <f t="shared" si="16"/>
        <v>0</v>
      </c>
      <c r="Q193" s="362">
        <v>6.9999999999999994E-5</v>
      </c>
      <c r="R193" s="362">
        <f t="shared" si="17"/>
        <v>5.7399999999999994E-3</v>
      </c>
      <c r="S193" s="362">
        <v>0</v>
      </c>
      <c r="T193" s="362">
        <f t="shared" si="18"/>
        <v>0</v>
      </c>
      <c r="U193" s="436" t="s">
        <v>406</v>
      </c>
      <c r="AR193" s="364" t="s">
        <v>1335</v>
      </c>
      <c r="AT193" s="364" t="s">
        <v>529</v>
      </c>
      <c r="AU193" s="364" t="s">
        <v>293</v>
      </c>
      <c r="AY193" s="227" t="s">
        <v>528</v>
      </c>
      <c r="BE193" s="365">
        <f t="shared" si="19"/>
        <v>0</v>
      </c>
      <c r="BF193" s="365">
        <f t="shared" si="20"/>
        <v>0</v>
      </c>
      <c r="BG193" s="365">
        <f t="shared" si="21"/>
        <v>0</v>
      </c>
      <c r="BH193" s="365">
        <f t="shared" si="22"/>
        <v>0</v>
      </c>
      <c r="BI193" s="365">
        <f t="shared" si="23"/>
        <v>0</v>
      </c>
      <c r="BJ193" s="227" t="s">
        <v>87</v>
      </c>
      <c r="BK193" s="365">
        <f t="shared" si="24"/>
        <v>0</v>
      </c>
      <c r="BL193" s="227" t="s">
        <v>1335</v>
      </c>
      <c r="BM193" s="364" t="s">
        <v>1469</v>
      </c>
    </row>
    <row r="194" spans="2:65" s="242" customFormat="1" ht="24.2" customHeight="1">
      <c r="B194" s="352"/>
      <c r="C194" s="353" t="s">
        <v>620</v>
      </c>
      <c r="D194" s="353" t="s">
        <v>529</v>
      </c>
      <c r="E194" s="354" t="s">
        <v>1470</v>
      </c>
      <c r="F194" s="355" t="s">
        <v>1471</v>
      </c>
      <c r="G194" s="356" t="s">
        <v>201</v>
      </c>
      <c r="H194" s="357">
        <v>71</v>
      </c>
      <c r="I194" s="358"/>
      <c r="J194" s="359">
        <f t="shared" si="15"/>
        <v>0</v>
      </c>
      <c r="K194" s="435"/>
      <c r="L194" s="243"/>
      <c r="M194" s="360" t="s">
        <v>406</v>
      </c>
      <c r="N194" s="361" t="s">
        <v>445</v>
      </c>
      <c r="P194" s="362">
        <f t="shared" si="16"/>
        <v>0</v>
      </c>
      <c r="Q194" s="362">
        <v>0</v>
      </c>
      <c r="R194" s="362">
        <f t="shared" si="17"/>
        <v>0</v>
      </c>
      <c r="S194" s="362">
        <v>0</v>
      </c>
      <c r="T194" s="362">
        <f t="shared" si="18"/>
        <v>0</v>
      </c>
      <c r="U194" s="436" t="s">
        <v>406</v>
      </c>
      <c r="AR194" s="364" t="s">
        <v>1335</v>
      </c>
      <c r="AT194" s="364" t="s">
        <v>529</v>
      </c>
      <c r="AU194" s="364" t="s">
        <v>293</v>
      </c>
      <c r="AY194" s="227" t="s">
        <v>528</v>
      </c>
      <c r="BE194" s="365">
        <f t="shared" si="19"/>
        <v>0</v>
      </c>
      <c r="BF194" s="365">
        <f t="shared" si="20"/>
        <v>0</v>
      </c>
      <c r="BG194" s="365">
        <f t="shared" si="21"/>
        <v>0</v>
      </c>
      <c r="BH194" s="365">
        <f t="shared" si="22"/>
        <v>0</v>
      </c>
      <c r="BI194" s="365">
        <f t="shared" si="23"/>
        <v>0</v>
      </c>
      <c r="BJ194" s="227" t="s">
        <v>87</v>
      </c>
      <c r="BK194" s="365">
        <f t="shared" si="24"/>
        <v>0</v>
      </c>
      <c r="BL194" s="227" t="s">
        <v>1335</v>
      </c>
      <c r="BM194" s="364" t="s">
        <v>1472</v>
      </c>
    </row>
    <row r="195" spans="2:65" s="242" customFormat="1" ht="24.2" customHeight="1">
      <c r="B195" s="352"/>
      <c r="C195" s="395" t="s">
        <v>1473</v>
      </c>
      <c r="D195" s="395" t="s">
        <v>679</v>
      </c>
      <c r="E195" s="396" t="s">
        <v>1474</v>
      </c>
      <c r="F195" s="397" t="s">
        <v>1475</v>
      </c>
      <c r="G195" s="398" t="s">
        <v>201</v>
      </c>
      <c r="H195" s="399">
        <v>74.55</v>
      </c>
      <c r="I195" s="400"/>
      <c r="J195" s="401">
        <f t="shared" si="15"/>
        <v>0</v>
      </c>
      <c r="K195" s="437"/>
      <c r="L195" s="402"/>
      <c r="M195" s="403" t="s">
        <v>406</v>
      </c>
      <c r="N195" s="404" t="s">
        <v>445</v>
      </c>
      <c r="P195" s="362">
        <f t="shared" si="16"/>
        <v>0</v>
      </c>
      <c r="Q195" s="362">
        <v>3.5E-4</v>
      </c>
      <c r="R195" s="362">
        <f t="shared" si="17"/>
        <v>2.6092499999999998E-2</v>
      </c>
      <c r="S195" s="362">
        <v>0</v>
      </c>
      <c r="T195" s="362">
        <f t="shared" si="18"/>
        <v>0</v>
      </c>
      <c r="U195" s="436" t="s">
        <v>406</v>
      </c>
      <c r="AR195" s="364" t="s">
        <v>1345</v>
      </c>
      <c r="AT195" s="364" t="s">
        <v>679</v>
      </c>
      <c r="AU195" s="364" t="s">
        <v>293</v>
      </c>
      <c r="AY195" s="227" t="s">
        <v>528</v>
      </c>
      <c r="BE195" s="365">
        <f t="shared" si="19"/>
        <v>0</v>
      </c>
      <c r="BF195" s="365">
        <f t="shared" si="20"/>
        <v>0</v>
      </c>
      <c r="BG195" s="365">
        <f t="shared" si="21"/>
        <v>0</v>
      </c>
      <c r="BH195" s="365">
        <f t="shared" si="22"/>
        <v>0</v>
      </c>
      <c r="BI195" s="365">
        <f t="shared" si="23"/>
        <v>0</v>
      </c>
      <c r="BJ195" s="227" t="s">
        <v>87</v>
      </c>
      <c r="BK195" s="365">
        <f t="shared" si="24"/>
        <v>0</v>
      </c>
      <c r="BL195" s="227" t="s">
        <v>1345</v>
      </c>
      <c r="BM195" s="364" t="s">
        <v>1476</v>
      </c>
    </row>
    <row r="196" spans="2:65" s="242" customFormat="1" ht="24.2" customHeight="1">
      <c r="B196" s="352"/>
      <c r="C196" s="353" t="s">
        <v>600</v>
      </c>
      <c r="D196" s="353" t="s">
        <v>529</v>
      </c>
      <c r="E196" s="354" t="s">
        <v>1477</v>
      </c>
      <c r="F196" s="355" t="s">
        <v>1478</v>
      </c>
      <c r="G196" s="356" t="s">
        <v>201</v>
      </c>
      <c r="H196" s="357">
        <v>11</v>
      </c>
      <c r="I196" s="358"/>
      <c r="J196" s="359">
        <f t="shared" si="15"/>
        <v>0</v>
      </c>
      <c r="K196" s="435"/>
      <c r="L196" s="243"/>
      <c r="M196" s="360" t="s">
        <v>406</v>
      </c>
      <c r="N196" s="361" t="s">
        <v>445</v>
      </c>
      <c r="P196" s="362">
        <f t="shared" si="16"/>
        <v>0</v>
      </c>
      <c r="Q196" s="362">
        <v>0</v>
      </c>
      <c r="R196" s="362">
        <f t="shared" si="17"/>
        <v>0</v>
      </c>
      <c r="S196" s="362">
        <v>0</v>
      </c>
      <c r="T196" s="362">
        <f t="shared" si="18"/>
        <v>0</v>
      </c>
      <c r="U196" s="436" t="s">
        <v>406</v>
      </c>
      <c r="AR196" s="364" t="s">
        <v>1335</v>
      </c>
      <c r="AT196" s="364" t="s">
        <v>529</v>
      </c>
      <c r="AU196" s="364" t="s">
        <v>293</v>
      </c>
      <c r="AY196" s="227" t="s">
        <v>528</v>
      </c>
      <c r="BE196" s="365">
        <f t="shared" si="19"/>
        <v>0</v>
      </c>
      <c r="BF196" s="365">
        <f t="shared" si="20"/>
        <v>0</v>
      </c>
      <c r="BG196" s="365">
        <f t="shared" si="21"/>
        <v>0</v>
      </c>
      <c r="BH196" s="365">
        <f t="shared" si="22"/>
        <v>0</v>
      </c>
      <c r="BI196" s="365">
        <f t="shared" si="23"/>
        <v>0</v>
      </c>
      <c r="BJ196" s="227" t="s">
        <v>87</v>
      </c>
      <c r="BK196" s="365">
        <f t="shared" si="24"/>
        <v>0</v>
      </c>
      <c r="BL196" s="227" t="s">
        <v>1335</v>
      </c>
      <c r="BM196" s="364" t="s">
        <v>1479</v>
      </c>
    </row>
    <row r="197" spans="2:65" s="242" customFormat="1" ht="24.2" customHeight="1">
      <c r="B197" s="352"/>
      <c r="C197" s="395" t="s">
        <v>615</v>
      </c>
      <c r="D197" s="395" t="s">
        <v>679</v>
      </c>
      <c r="E197" s="396" t="s">
        <v>1480</v>
      </c>
      <c r="F197" s="397" t="s">
        <v>1481</v>
      </c>
      <c r="G197" s="398" t="s">
        <v>201</v>
      </c>
      <c r="H197" s="399">
        <v>11.55</v>
      </c>
      <c r="I197" s="400"/>
      <c r="J197" s="401">
        <f t="shared" si="15"/>
        <v>0</v>
      </c>
      <c r="K197" s="437"/>
      <c r="L197" s="402"/>
      <c r="M197" s="403" t="s">
        <v>406</v>
      </c>
      <c r="N197" s="404" t="s">
        <v>445</v>
      </c>
      <c r="P197" s="362">
        <f t="shared" si="16"/>
        <v>0</v>
      </c>
      <c r="Q197" s="362">
        <v>6.8999999999999997E-4</v>
      </c>
      <c r="R197" s="362">
        <f t="shared" si="17"/>
        <v>7.9695000000000009E-3</v>
      </c>
      <c r="S197" s="362">
        <v>0</v>
      </c>
      <c r="T197" s="362">
        <f t="shared" si="18"/>
        <v>0</v>
      </c>
      <c r="U197" s="436" t="s">
        <v>406</v>
      </c>
      <c r="AR197" s="364" t="s">
        <v>1345</v>
      </c>
      <c r="AT197" s="364" t="s">
        <v>679</v>
      </c>
      <c r="AU197" s="364" t="s">
        <v>293</v>
      </c>
      <c r="AY197" s="227" t="s">
        <v>528</v>
      </c>
      <c r="BE197" s="365">
        <f t="shared" si="19"/>
        <v>0</v>
      </c>
      <c r="BF197" s="365">
        <f t="shared" si="20"/>
        <v>0</v>
      </c>
      <c r="BG197" s="365">
        <f t="shared" si="21"/>
        <v>0</v>
      </c>
      <c r="BH197" s="365">
        <f t="shared" si="22"/>
        <v>0</v>
      </c>
      <c r="BI197" s="365">
        <f t="shared" si="23"/>
        <v>0</v>
      </c>
      <c r="BJ197" s="227" t="s">
        <v>87</v>
      </c>
      <c r="BK197" s="365">
        <f t="shared" si="24"/>
        <v>0</v>
      </c>
      <c r="BL197" s="227" t="s">
        <v>1345</v>
      </c>
      <c r="BM197" s="364" t="s">
        <v>1482</v>
      </c>
    </row>
    <row r="198" spans="2:65" s="242" customFormat="1" ht="24.2" customHeight="1">
      <c r="B198" s="352"/>
      <c r="C198" s="353" t="s">
        <v>1483</v>
      </c>
      <c r="D198" s="353" t="s">
        <v>529</v>
      </c>
      <c r="E198" s="354" t="s">
        <v>1484</v>
      </c>
      <c r="F198" s="355" t="s">
        <v>1485</v>
      </c>
      <c r="G198" s="356" t="s">
        <v>292</v>
      </c>
      <c r="H198" s="357">
        <v>4</v>
      </c>
      <c r="I198" s="358"/>
      <c r="J198" s="359">
        <f t="shared" si="15"/>
        <v>0</v>
      </c>
      <c r="K198" s="435"/>
      <c r="L198" s="243"/>
      <c r="M198" s="360" t="s">
        <v>406</v>
      </c>
      <c r="N198" s="361" t="s">
        <v>445</v>
      </c>
      <c r="P198" s="362">
        <f t="shared" si="16"/>
        <v>0</v>
      </c>
      <c r="Q198" s="362">
        <v>0.154</v>
      </c>
      <c r="R198" s="362">
        <f t="shared" si="17"/>
        <v>0.61599999999999999</v>
      </c>
      <c r="S198" s="362">
        <v>0</v>
      </c>
      <c r="T198" s="362">
        <f t="shared" si="18"/>
        <v>0</v>
      </c>
      <c r="U198" s="436" t="s">
        <v>406</v>
      </c>
      <c r="AR198" s="364" t="s">
        <v>1335</v>
      </c>
      <c r="AT198" s="364" t="s">
        <v>529</v>
      </c>
      <c r="AU198" s="364" t="s">
        <v>293</v>
      </c>
      <c r="AY198" s="227" t="s">
        <v>528</v>
      </c>
      <c r="BE198" s="365">
        <f t="shared" si="19"/>
        <v>0</v>
      </c>
      <c r="BF198" s="365">
        <f t="shared" si="20"/>
        <v>0</v>
      </c>
      <c r="BG198" s="365">
        <f t="shared" si="21"/>
        <v>0</v>
      </c>
      <c r="BH198" s="365">
        <f t="shared" si="22"/>
        <v>0</v>
      </c>
      <c r="BI198" s="365">
        <f t="shared" si="23"/>
        <v>0</v>
      </c>
      <c r="BJ198" s="227" t="s">
        <v>87</v>
      </c>
      <c r="BK198" s="365">
        <f t="shared" si="24"/>
        <v>0</v>
      </c>
      <c r="BL198" s="227" t="s">
        <v>1335</v>
      </c>
      <c r="BM198" s="364" t="s">
        <v>1486</v>
      </c>
    </row>
    <row r="199" spans="2:65" s="242" customFormat="1" ht="24.2" customHeight="1">
      <c r="B199" s="352"/>
      <c r="C199" s="353" t="s">
        <v>657</v>
      </c>
      <c r="D199" s="353" t="s">
        <v>529</v>
      </c>
      <c r="E199" s="354" t="s">
        <v>1487</v>
      </c>
      <c r="F199" s="355" t="s">
        <v>1488</v>
      </c>
      <c r="G199" s="356" t="s">
        <v>201</v>
      </c>
      <c r="H199" s="357">
        <v>71</v>
      </c>
      <c r="I199" s="358"/>
      <c r="J199" s="359">
        <f t="shared" si="15"/>
        <v>0</v>
      </c>
      <c r="K199" s="435"/>
      <c r="L199" s="243"/>
      <c r="M199" s="360" t="s">
        <v>406</v>
      </c>
      <c r="N199" s="361" t="s">
        <v>445</v>
      </c>
      <c r="P199" s="362">
        <f t="shared" si="16"/>
        <v>0</v>
      </c>
      <c r="Q199" s="362">
        <v>0</v>
      </c>
      <c r="R199" s="362">
        <f t="shared" si="17"/>
        <v>0</v>
      </c>
      <c r="S199" s="362">
        <v>0</v>
      </c>
      <c r="T199" s="362">
        <f t="shared" si="18"/>
        <v>0</v>
      </c>
      <c r="U199" s="436" t="s">
        <v>406</v>
      </c>
      <c r="AR199" s="364" t="s">
        <v>1335</v>
      </c>
      <c r="AT199" s="364" t="s">
        <v>529</v>
      </c>
      <c r="AU199" s="364" t="s">
        <v>293</v>
      </c>
      <c r="AY199" s="227" t="s">
        <v>528</v>
      </c>
      <c r="BE199" s="365">
        <f t="shared" si="19"/>
        <v>0</v>
      </c>
      <c r="BF199" s="365">
        <f t="shared" si="20"/>
        <v>0</v>
      </c>
      <c r="BG199" s="365">
        <f t="shared" si="21"/>
        <v>0</v>
      </c>
      <c r="BH199" s="365">
        <f t="shared" si="22"/>
        <v>0</v>
      </c>
      <c r="BI199" s="365">
        <f t="shared" si="23"/>
        <v>0</v>
      </c>
      <c r="BJ199" s="227" t="s">
        <v>87</v>
      </c>
      <c r="BK199" s="365">
        <f t="shared" si="24"/>
        <v>0</v>
      </c>
      <c r="BL199" s="227" t="s">
        <v>1335</v>
      </c>
      <c r="BM199" s="364" t="s">
        <v>1489</v>
      </c>
    </row>
    <row r="200" spans="2:65" s="242" customFormat="1" ht="24.2" customHeight="1">
      <c r="B200" s="352"/>
      <c r="C200" s="353" t="s">
        <v>419</v>
      </c>
      <c r="D200" s="353" t="s">
        <v>529</v>
      </c>
      <c r="E200" s="354" t="s">
        <v>1490</v>
      </c>
      <c r="F200" s="355" t="s">
        <v>1491</v>
      </c>
      <c r="G200" s="356" t="s">
        <v>201</v>
      </c>
      <c r="H200" s="357">
        <v>11</v>
      </c>
      <c r="I200" s="358"/>
      <c r="J200" s="359">
        <f t="shared" si="15"/>
        <v>0</v>
      </c>
      <c r="K200" s="435"/>
      <c r="L200" s="243"/>
      <c r="M200" s="360" t="s">
        <v>406</v>
      </c>
      <c r="N200" s="361" t="s">
        <v>445</v>
      </c>
      <c r="P200" s="362">
        <f t="shared" si="16"/>
        <v>0</v>
      </c>
      <c r="Q200" s="362">
        <v>0</v>
      </c>
      <c r="R200" s="362">
        <f t="shared" si="17"/>
        <v>0</v>
      </c>
      <c r="S200" s="362">
        <v>0</v>
      </c>
      <c r="T200" s="362">
        <f t="shared" si="18"/>
        <v>0</v>
      </c>
      <c r="U200" s="436" t="s">
        <v>406</v>
      </c>
      <c r="AR200" s="364" t="s">
        <v>1335</v>
      </c>
      <c r="AT200" s="364" t="s">
        <v>529</v>
      </c>
      <c r="AU200" s="364" t="s">
        <v>293</v>
      </c>
      <c r="AY200" s="227" t="s">
        <v>528</v>
      </c>
      <c r="BE200" s="365">
        <f t="shared" si="19"/>
        <v>0</v>
      </c>
      <c r="BF200" s="365">
        <f t="shared" si="20"/>
        <v>0</v>
      </c>
      <c r="BG200" s="365">
        <f t="shared" si="21"/>
        <v>0</v>
      </c>
      <c r="BH200" s="365">
        <f t="shared" si="22"/>
        <v>0</v>
      </c>
      <c r="BI200" s="365">
        <f t="shared" si="23"/>
        <v>0</v>
      </c>
      <c r="BJ200" s="227" t="s">
        <v>87</v>
      </c>
      <c r="BK200" s="365">
        <f t="shared" si="24"/>
        <v>0</v>
      </c>
      <c r="BL200" s="227" t="s">
        <v>1335</v>
      </c>
      <c r="BM200" s="364" t="s">
        <v>1492</v>
      </c>
    </row>
    <row r="201" spans="2:65" s="242" customFormat="1" ht="14.45" customHeight="1">
      <c r="B201" s="352"/>
      <c r="C201" s="353" t="s">
        <v>673</v>
      </c>
      <c r="D201" s="353" t="s">
        <v>529</v>
      </c>
      <c r="E201" s="354" t="s">
        <v>1493</v>
      </c>
      <c r="F201" s="355" t="s">
        <v>1494</v>
      </c>
      <c r="G201" s="356" t="s">
        <v>140</v>
      </c>
      <c r="H201" s="357">
        <v>4.8630000000000004</v>
      </c>
      <c r="I201" s="358"/>
      <c r="J201" s="359">
        <f t="shared" si="15"/>
        <v>0</v>
      </c>
      <c r="K201" s="435"/>
      <c r="L201" s="243"/>
      <c r="M201" s="360" t="s">
        <v>406</v>
      </c>
      <c r="N201" s="361" t="s">
        <v>445</v>
      </c>
      <c r="P201" s="362">
        <f t="shared" si="16"/>
        <v>0</v>
      </c>
      <c r="Q201" s="362">
        <v>0</v>
      </c>
      <c r="R201" s="362">
        <f t="shared" si="17"/>
        <v>0</v>
      </c>
      <c r="S201" s="362">
        <v>0</v>
      </c>
      <c r="T201" s="362">
        <f t="shared" si="18"/>
        <v>0</v>
      </c>
      <c r="U201" s="436" t="s">
        <v>406</v>
      </c>
      <c r="AR201" s="364" t="s">
        <v>1335</v>
      </c>
      <c r="AT201" s="364" t="s">
        <v>529</v>
      </c>
      <c r="AU201" s="364" t="s">
        <v>293</v>
      </c>
      <c r="AY201" s="227" t="s">
        <v>528</v>
      </c>
      <c r="BE201" s="365">
        <f t="shared" si="19"/>
        <v>0</v>
      </c>
      <c r="BF201" s="365">
        <f t="shared" si="20"/>
        <v>0</v>
      </c>
      <c r="BG201" s="365">
        <f t="shared" si="21"/>
        <v>0</v>
      </c>
      <c r="BH201" s="365">
        <f t="shared" si="22"/>
        <v>0</v>
      </c>
      <c r="BI201" s="365">
        <f t="shared" si="23"/>
        <v>0</v>
      </c>
      <c r="BJ201" s="227" t="s">
        <v>87</v>
      </c>
      <c r="BK201" s="365">
        <f t="shared" si="24"/>
        <v>0</v>
      </c>
      <c r="BL201" s="227" t="s">
        <v>1335</v>
      </c>
      <c r="BM201" s="364" t="s">
        <v>1495</v>
      </c>
    </row>
    <row r="202" spans="2:65" s="242" customFormat="1" ht="24.2" customHeight="1">
      <c r="B202" s="352"/>
      <c r="C202" s="353" t="s">
        <v>368</v>
      </c>
      <c r="D202" s="353" t="s">
        <v>529</v>
      </c>
      <c r="E202" s="354" t="s">
        <v>1496</v>
      </c>
      <c r="F202" s="355" t="s">
        <v>1497</v>
      </c>
      <c r="G202" s="356" t="s">
        <v>140</v>
      </c>
      <c r="H202" s="357">
        <v>24.315000000000001</v>
      </c>
      <c r="I202" s="358"/>
      <c r="J202" s="359">
        <f t="shared" si="15"/>
        <v>0</v>
      </c>
      <c r="K202" s="435"/>
      <c r="L202" s="243"/>
      <c r="M202" s="360" t="s">
        <v>406</v>
      </c>
      <c r="N202" s="361" t="s">
        <v>445</v>
      </c>
      <c r="P202" s="362">
        <f t="shared" si="16"/>
        <v>0</v>
      </c>
      <c r="Q202" s="362">
        <v>0</v>
      </c>
      <c r="R202" s="362">
        <f t="shared" si="17"/>
        <v>0</v>
      </c>
      <c r="S202" s="362">
        <v>0</v>
      </c>
      <c r="T202" s="362">
        <f t="shared" si="18"/>
        <v>0</v>
      </c>
      <c r="U202" s="436" t="s">
        <v>406</v>
      </c>
      <c r="AR202" s="364" t="s">
        <v>1335</v>
      </c>
      <c r="AT202" s="364" t="s">
        <v>529</v>
      </c>
      <c r="AU202" s="364" t="s">
        <v>293</v>
      </c>
      <c r="AY202" s="227" t="s">
        <v>528</v>
      </c>
      <c r="BE202" s="365">
        <f t="shared" si="19"/>
        <v>0</v>
      </c>
      <c r="BF202" s="365">
        <f t="shared" si="20"/>
        <v>0</v>
      </c>
      <c r="BG202" s="365">
        <f t="shared" si="21"/>
        <v>0</v>
      </c>
      <c r="BH202" s="365">
        <f t="shared" si="22"/>
        <v>0</v>
      </c>
      <c r="BI202" s="365">
        <f t="shared" si="23"/>
        <v>0</v>
      </c>
      <c r="BJ202" s="227" t="s">
        <v>87</v>
      </c>
      <c r="BK202" s="365">
        <f t="shared" si="24"/>
        <v>0</v>
      </c>
      <c r="BL202" s="227" t="s">
        <v>1335</v>
      </c>
      <c r="BM202" s="364" t="s">
        <v>1498</v>
      </c>
    </row>
    <row r="203" spans="2:65" s="242" customFormat="1" ht="14.45" customHeight="1">
      <c r="B203" s="352"/>
      <c r="C203" s="353" t="s">
        <v>330</v>
      </c>
      <c r="D203" s="353" t="s">
        <v>529</v>
      </c>
      <c r="E203" s="354" t="s">
        <v>1499</v>
      </c>
      <c r="F203" s="355" t="s">
        <v>1500</v>
      </c>
      <c r="G203" s="356" t="s">
        <v>157</v>
      </c>
      <c r="H203" s="357">
        <v>95</v>
      </c>
      <c r="I203" s="358"/>
      <c r="J203" s="359">
        <f t="shared" si="15"/>
        <v>0</v>
      </c>
      <c r="K203" s="435"/>
      <c r="L203" s="243"/>
      <c r="M203" s="360" t="s">
        <v>406</v>
      </c>
      <c r="N203" s="361" t="s">
        <v>445</v>
      </c>
      <c r="P203" s="362">
        <f t="shared" si="16"/>
        <v>0</v>
      </c>
      <c r="Q203" s="362">
        <v>0</v>
      </c>
      <c r="R203" s="362">
        <f t="shared" si="17"/>
        <v>0</v>
      </c>
      <c r="S203" s="362">
        <v>0</v>
      </c>
      <c r="T203" s="362">
        <f t="shared" si="18"/>
        <v>0</v>
      </c>
      <c r="U203" s="436" t="s">
        <v>406</v>
      </c>
      <c r="AR203" s="364" t="s">
        <v>1335</v>
      </c>
      <c r="AT203" s="364" t="s">
        <v>529</v>
      </c>
      <c r="AU203" s="364" t="s">
        <v>293</v>
      </c>
      <c r="AY203" s="227" t="s">
        <v>528</v>
      </c>
      <c r="BE203" s="365">
        <f t="shared" si="19"/>
        <v>0</v>
      </c>
      <c r="BF203" s="365">
        <f t="shared" si="20"/>
        <v>0</v>
      </c>
      <c r="BG203" s="365">
        <f t="shared" si="21"/>
        <v>0</v>
      </c>
      <c r="BH203" s="365">
        <f t="shared" si="22"/>
        <v>0</v>
      </c>
      <c r="BI203" s="365">
        <f t="shared" si="23"/>
        <v>0</v>
      </c>
      <c r="BJ203" s="227" t="s">
        <v>87</v>
      </c>
      <c r="BK203" s="365">
        <f t="shared" si="24"/>
        <v>0</v>
      </c>
      <c r="BL203" s="227" t="s">
        <v>1335</v>
      </c>
      <c r="BM203" s="364" t="s">
        <v>1501</v>
      </c>
    </row>
    <row r="204" spans="2:65" s="242" customFormat="1" ht="24.2" customHeight="1">
      <c r="B204" s="352"/>
      <c r="C204" s="353" t="s">
        <v>699</v>
      </c>
      <c r="D204" s="353" t="s">
        <v>529</v>
      </c>
      <c r="E204" s="354" t="s">
        <v>1502</v>
      </c>
      <c r="F204" s="355" t="s">
        <v>1503</v>
      </c>
      <c r="G204" s="356" t="s">
        <v>157</v>
      </c>
      <c r="H204" s="357">
        <v>7.75</v>
      </c>
      <c r="I204" s="358"/>
      <c r="J204" s="359">
        <f t="shared" si="15"/>
        <v>0</v>
      </c>
      <c r="K204" s="435"/>
      <c r="L204" s="243"/>
      <c r="M204" s="360" t="s">
        <v>406</v>
      </c>
      <c r="N204" s="361" t="s">
        <v>445</v>
      </c>
      <c r="P204" s="362">
        <f t="shared" si="16"/>
        <v>0</v>
      </c>
      <c r="Q204" s="362">
        <v>0.27994000000000002</v>
      </c>
      <c r="R204" s="362">
        <f t="shared" si="17"/>
        <v>2.1695350000000002</v>
      </c>
      <c r="S204" s="362">
        <v>0</v>
      </c>
      <c r="T204" s="362">
        <f t="shared" si="18"/>
        <v>0</v>
      </c>
      <c r="U204" s="436" t="s">
        <v>406</v>
      </c>
      <c r="AR204" s="364" t="s">
        <v>1335</v>
      </c>
      <c r="AT204" s="364" t="s">
        <v>529</v>
      </c>
      <c r="AU204" s="364" t="s">
        <v>293</v>
      </c>
      <c r="AY204" s="227" t="s">
        <v>528</v>
      </c>
      <c r="BE204" s="365">
        <f t="shared" si="19"/>
        <v>0</v>
      </c>
      <c r="BF204" s="365">
        <f t="shared" si="20"/>
        <v>0</v>
      </c>
      <c r="BG204" s="365">
        <f t="shared" si="21"/>
        <v>0</v>
      </c>
      <c r="BH204" s="365">
        <f t="shared" si="22"/>
        <v>0</v>
      </c>
      <c r="BI204" s="365">
        <f t="shared" si="23"/>
        <v>0</v>
      </c>
      <c r="BJ204" s="227" t="s">
        <v>87</v>
      </c>
      <c r="BK204" s="365">
        <f t="shared" si="24"/>
        <v>0</v>
      </c>
      <c r="BL204" s="227" t="s">
        <v>1335</v>
      </c>
      <c r="BM204" s="364" t="s">
        <v>1504</v>
      </c>
    </row>
    <row r="205" spans="2:65" s="242" customFormat="1" ht="24.2" customHeight="1">
      <c r="B205" s="352"/>
      <c r="C205" s="353" t="s">
        <v>1505</v>
      </c>
      <c r="D205" s="353" t="s">
        <v>529</v>
      </c>
      <c r="E205" s="354" t="s">
        <v>1506</v>
      </c>
      <c r="F205" s="355" t="s">
        <v>1507</v>
      </c>
      <c r="G205" s="356" t="s">
        <v>157</v>
      </c>
      <c r="H205" s="357">
        <v>6.75</v>
      </c>
      <c r="I205" s="358"/>
      <c r="J205" s="359">
        <f t="shared" si="15"/>
        <v>0</v>
      </c>
      <c r="K205" s="435"/>
      <c r="L205" s="243"/>
      <c r="M205" s="360" t="s">
        <v>406</v>
      </c>
      <c r="N205" s="361" t="s">
        <v>445</v>
      </c>
      <c r="P205" s="362">
        <f t="shared" si="16"/>
        <v>0</v>
      </c>
      <c r="Q205" s="362">
        <v>0.38625999999999999</v>
      </c>
      <c r="R205" s="362">
        <f t="shared" si="17"/>
        <v>2.6072549999999999</v>
      </c>
      <c r="S205" s="362">
        <v>0</v>
      </c>
      <c r="T205" s="362">
        <f t="shared" si="18"/>
        <v>0</v>
      </c>
      <c r="U205" s="436" t="s">
        <v>406</v>
      </c>
      <c r="AR205" s="364" t="s">
        <v>1335</v>
      </c>
      <c r="AT205" s="364" t="s">
        <v>529</v>
      </c>
      <c r="AU205" s="364" t="s">
        <v>293</v>
      </c>
      <c r="AY205" s="227" t="s">
        <v>528</v>
      </c>
      <c r="BE205" s="365">
        <f t="shared" si="19"/>
        <v>0</v>
      </c>
      <c r="BF205" s="365">
        <f t="shared" si="20"/>
        <v>0</v>
      </c>
      <c r="BG205" s="365">
        <f t="shared" si="21"/>
        <v>0</v>
      </c>
      <c r="BH205" s="365">
        <f t="shared" si="22"/>
        <v>0</v>
      </c>
      <c r="BI205" s="365">
        <f t="shared" si="23"/>
        <v>0</v>
      </c>
      <c r="BJ205" s="227" t="s">
        <v>87</v>
      </c>
      <c r="BK205" s="365">
        <f t="shared" si="24"/>
        <v>0</v>
      </c>
      <c r="BL205" s="227" t="s">
        <v>1335</v>
      </c>
      <c r="BM205" s="364" t="s">
        <v>1508</v>
      </c>
    </row>
    <row r="206" spans="2:65" s="242" customFormat="1" ht="24.2" customHeight="1">
      <c r="B206" s="352"/>
      <c r="C206" s="353" t="s">
        <v>706</v>
      </c>
      <c r="D206" s="353" t="s">
        <v>529</v>
      </c>
      <c r="E206" s="354" t="s">
        <v>1509</v>
      </c>
      <c r="F206" s="355" t="s">
        <v>1510</v>
      </c>
      <c r="G206" s="356" t="s">
        <v>157</v>
      </c>
      <c r="H206" s="357">
        <v>2</v>
      </c>
      <c r="I206" s="358"/>
      <c r="J206" s="359">
        <f t="shared" si="15"/>
        <v>0</v>
      </c>
      <c r="K206" s="435"/>
      <c r="L206" s="243"/>
      <c r="M206" s="360" t="s">
        <v>406</v>
      </c>
      <c r="N206" s="361" t="s">
        <v>445</v>
      </c>
      <c r="P206" s="362">
        <f t="shared" si="16"/>
        <v>0</v>
      </c>
      <c r="Q206" s="362">
        <v>0</v>
      </c>
      <c r="R206" s="362">
        <f t="shared" si="17"/>
        <v>0</v>
      </c>
      <c r="S206" s="362">
        <v>0</v>
      </c>
      <c r="T206" s="362">
        <f t="shared" si="18"/>
        <v>0</v>
      </c>
      <c r="U206" s="436" t="s">
        <v>406</v>
      </c>
      <c r="AR206" s="364" t="s">
        <v>1335</v>
      </c>
      <c r="AT206" s="364" t="s">
        <v>529</v>
      </c>
      <c r="AU206" s="364" t="s">
        <v>293</v>
      </c>
      <c r="AY206" s="227" t="s">
        <v>528</v>
      </c>
      <c r="BE206" s="365">
        <f t="shared" si="19"/>
        <v>0</v>
      </c>
      <c r="BF206" s="365">
        <f t="shared" si="20"/>
        <v>0</v>
      </c>
      <c r="BG206" s="365">
        <f t="shared" si="21"/>
        <v>0</v>
      </c>
      <c r="BH206" s="365">
        <f t="shared" si="22"/>
        <v>0</v>
      </c>
      <c r="BI206" s="365">
        <f t="shared" si="23"/>
        <v>0</v>
      </c>
      <c r="BJ206" s="227" t="s">
        <v>87</v>
      </c>
      <c r="BK206" s="365">
        <f t="shared" si="24"/>
        <v>0</v>
      </c>
      <c r="BL206" s="227" t="s">
        <v>1335</v>
      </c>
      <c r="BM206" s="364" t="s">
        <v>1511</v>
      </c>
    </row>
    <row r="207" spans="2:65" s="242" customFormat="1" ht="24.2" customHeight="1">
      <c r="B207" s="352"/>
      <c r="C207" s="353" t="s">
        <v>727</v>
      </c>
      <c r="D207" s="353" t="s">
        <v>529</v>
      </c>
      <c r="E207" s="354" t="s">
        <v>1512</v>
      </c>
      <c r="F207" s="355" t="s">
        <v>1513</v>
      </c>
      <c r="G207" s="356" t="s">
        <v>201</v>
      </c>
      <c r="H207" s="357">
        <v>2</v>
      </c>
      <c r="I207" s="358"/>
      <c r="J207" s="359">
        <f t="shared" si="15"/>
        <v>0</v>
      </c>
      <c r="K207" s="435"/>
      <c r="L207" s="243"/>
      <c r="M207" s="360" t="s">
        <v>406</v>
      </c>
      <c r="N207" s="361" t="s">
        <v>445</v>
      </c>
      <c r="P207" s="362">
        <f t="shared" si="16"/>
        <v>0</v>
      </c>
      <c r="Q207" s="362">
        <v>0.11934</v>
      </c>
      <c r="R207" s="362">
        <f t="shared" si="17"/>
        <v>0.23868</v>
      </c>
      <c r="S207" s="362">
        <v>0</v>
      </c>
      <c r="T207" s="362">
        <f t="shared" si="18"/>
        <v>0</v>
      </c>
      <c r="U207" s="436" t="s">
        <v>406</v>
      </c>
      <c r="AR207" s="364" t="s">
        <v>1335</v>
      </c>
      <c r="AT207" s="364" t="s">
        <v>529</v>
      </c>
      <c r="AU207" s="364" t="s">
        <v>293</v>
      </c>
      <c r="AY207" s="227" t="s">
        <v>528</v>
      </c>
      <c r="BE207" s="365">
        <f t="shared" si="19"/>
        <v>0</v>
      </c>
      <c r="BF207" s="365">
        <f t="shared" si="20"/>
        <v>0</v>
      </c>
      <c r="BG207" s="365">
        <f t="shared" si="21"/>
        <v>0</v>
      </c>
      <c r="BH207" s="365">
        <f t="shared" si="22"/>
        <v>0</v>
      </c>
      <c r="BI207" s="365">
        <f t="shared" si="23"/>
        <v>0</v>
      </c>
      <c r="BJ207" s="227" t="s">
        <v>87</v>
      </c>
      <c r="BK207" s="365">
        <f t="shared" si="24"/>
        <v>0</v>
      </c>
      <c r="BL207" s="227" t="s">
        <v>1335</v>
      </c>
      <c r="BM207" s="364" t="s">
        <v>1514</v>
      </c>
    </row>
    <row r="208" spans="2:65" s="242" customFormat="1" ht="24.2" customHeight="1">
      <c r="B208" s="352"/>
      <c r="C208" s="353" t="s">
        <v>722</v>
      </c>
      <c r="D208" s="353" t="s">
        <v>529</v>
      </c>
      <c r="E208" s="354" t="s">
        <v>1515</v>
      </c>
      <c r="F208" s="355" t="s">
        <v>1516</v>
      </c>
      <c r="G208" s="356" t="s">
        <v>201</v>
      </c>
      <c r="H208" s="357">
        <v>2</v>
      </c>
      <c r="I208" s="358"/>
      <c r="J208" s="359">
        <f t="shared" si="15"/>
        <v>0</v>
      </c>
      <c r="K208" s="435"/>
      <c r="L208" s="243"/>
      <c r="M208" s="360" t="s">
        <v>406</v>
      </c>
      <c r="N208" s="361" t="s">
        <v>445</v>
      </c>
      <c r="P208" s="362">
        <f t="shared" si="16"/>
        <v>0</v>
      </c>
      <c r="Q208" s="362">
        <v>0</v>
      </c>
      <c r="R208" s="362">
        <f t="shared" si="17"/>
        <v>0</v>
      </c>
      <c r="S208" s="362">
        <v>0</v>
      </c>
      <c r="T208" s="362">
        <f t="shared" si="18"/>
        <v>0</v>
      </c>
      <c r="U208" s="436" t="s">
        <v>406</v>
      </c>
      <c r="AR208" s="364" t="s">
        <v>1335</v>
      </c>
      <c r="AT208" s="364" t="s">
        <v>529</v>
      </c>
      <c r="AU208" s="364" t="s">
        <v>293</v>
      </c>
      <c r="AY208" s="227" t="s">
        <v>528</v>
      </c>
      <c r="BE208" s="365">
        <f t="shared" si="19"/>
        <v>0</v>
      </c>
      <c r="BF208" s="365">
        <f t="shared" si="20"/>
        <v>0</v>
      </c>
      <c r="BG208" s="365">
        <f t="shared" si="21"/>
        <v>0</v>
      </c>
      <c r="BH208" s="365">
        <f t="shared" si="22"/>
        <v>0</v>
      </c>
      <c r="BI208" s="365">
        <f t="shared" si="23"/>
        <v>0</v>
      </c>
      <c r="BJ208" s="227" t="s">
        <v>87</v>
      </c>
      <c r="BK208" s="365">
        <f t="shared" si="24"/>
        <v>0</v>
      </c>
      <c r="BL208" s="227" t="s">
        <v>1335</v>
      </c>
      <c r="BM208" s="364" t="s">
        <v>1517</v>
      </c>
    </row>
    <row r="209" spans="2:65" s="242" customFormat="1" ht="24.2" customHeight="1">
      <c r="B209" s="352"/>
      <c r="C209" s="353" t="s">
        <v>711</v>
      </c>
      <c r="D209" s="353" t="s">
        <v>529</v>
      </c>
      <c r="E209" s="354" t="s">
        <v>1518</v>
      </c>
      <c r="F209" s="355" t="s">
        <v>1519</v>
      </c>
      <c r="G209" s="356" t="s">
        <v>157</v>
      </c>
      <c r="H209" s="357">
        <v>2</v>
      </c>
      <c r="I209" s="358"/>
      <c r="J209" s="359">
        <f t="shared" si="15"/>
        <v>0</v>
      </c>
      <c r="K209" s="435"/>
      <c r="L209" s="243"/>
      <c r="M209" s="360" t="s">
        <v>406</v>
      </c>
      <c r="N209" s="361" t="s">
        <v>445</v>
      </c>
      <c r="P209" s="362">
        <f t="shared" si="16"/>
        <v>0</v>
      </c>
      <c r="Q209" s="362">
        <v>8.4250000000000005E-2</v>
      </c>
      <c r="R209" s="362">
        <f t="shared" si="17"/>
        <v>0.16850000000000001</v>
      </c>
      <c r="S209" s="362">
        <v>0</v>
      </c>
      <c r="T209" s="362">
        <f t="shared" si="18"/>
        <v>0</v>
      </c>
      <c r="U209" s="436" t="s">
        <v>406</v>
      </c>
      <c r="AR209" s="364" t="s">
        <v>1335</v>
      </c>
      <c r="AT209" s="364" t="s">
        <v>529</v>
      </c>
      <c r="AU209" s="364" t="s">
        <v>293</v>
      </c>
      <c r="AY209" s="227" t="s">
        <v>528</v>
      </c>
      <c r="BE209" s="365">
        <f t="shared" si="19"/>
        <v>0</v>
      </c>
      <c r="BF209" s="365">
        <f t="shared" si="20"/>
        <v>0</v>
      </c>
      <c r="BG209" s="365">
        <f t="shared" si="21"/>
        <v>0</v>
      </c>
      <c r="BH209" s="365">
        <f t="shared" si="22"/>
        <v>0</v>
      </c>
      <c r="BI209" s="365">
        <f t="shared" si="23"/>
        <v>0</v>
      </c>
      <c r="BJ209" s="227" t="s">
        <v>87</v>
      </c>
      <c r="BK209" s="365">
        <f t="shared" si="24"/>
        <v>0</v>
      </c>
      <c r="BL209" s="227" t="s">
        <v>1335</v>
      </c>
      <c r="BM209" s="364" t="s">
        <v>1520</v>
      </c>
    </row>
    <row r="210" spans="2:65" s="242" customFormat="1" ht="24.2" customHeight="1">
      <c r="B210" s="352"/>
      <c r="C210" s="395" t="s">
        <v>716</v>
      </c>
      <c r="D210" s="395" t="s">
        <v>679</v>
      </c>
      <c r="E210" s="396" t="s">
        <v>1521</v>
      </c>
      <c r="F210" s="397" t="s">
        <v>1522</v>
      </c>
      <c r="G210" s="398" t="s">
        <v>157</v>
      </c>
      <c r="H210" s="399">
        <v>0.2</v>
      </c>
      <c r="I210" s="400"/>
      <c r="J210" s="401">
        <f t="shared" si="15"/>
        <v>0</v>
      </c>
      <c r="K210" s="437"/>
      <c r="L210" s="402"/>
      <c r="M210" s="403" t="s">
        <v>406</v>
      </c>
      <c r="N210" s="404" t="s">
        <v>445</v>
      </c>
      <c r="P210" s="362">
        <f t="shared" si="16"/>
        <v>0</v>
      </c>
      <c r="Q210" s="362">
        <v>0.14299999999999999</v>
      </c>
      <c r="R210" s="362">
        <f t="shared" si="17"/>
        <v>2.86E-2</v>
      </c>
      <c r="S210" s="362">
        <v>0</v>
      </c>
      <c r="T210" s="362">
        <f t="shared" si="18"/>
        <v>0</v>
      </c>
      <c r="U210" s="436" t="s">
        <v>406</v>
      </c>
      <c r="AR210" s="364" t="s">
        <v>1345</v>
      </c>
      <c r="AT210" s="364" t="s">
        <v>679</v>
      </c>
      <c r="AU210" s="364" t="s">
        <v>293</v>
      </c>
      <c r="AY210" s="227" t="s">
        <v>528</v>
      </c>
      <c r="BE210" s="365">
        <f t="shared" si="19"/>
        <v>0</v>
      </c>
      <c r="BF210" s="365">
        <f t="shared" si="20"/>
        <v>0</v>
      </c>
      <c r="BG210" s="365">
        <f t="shared" si="21"/>
        <v>0</v>
      </c>
      <c r="BH210" s="365">
        <f t="shared" si="22"/>
        <v>0</v>
      </c>
      <c r="BI210" s="365">
        <f t="shared" si="23"/>
        <v>0</v>
      </c>
      <c r="BJ210" s="227" t="s">
        <v>87</v>
      </c>
      <c r="BK210" s="365">
        <f t="shared" si="24"/>
        <v>0</v>
      </c>
      <c r="BL210" s="227" t="s">
        <v>1345</v>
      </c>
      <c r="BM210" s="364" t="s">
        <v>1523</v>
      </c>
    </row>
    <row r="211" spans="2:65" s="242" customFormat="1" ht="24.2" customHeight="1">
      <c r="B211" s="352"/>
      <c r="C211" s="353" t="s">
        <v>1524</v>
      </c>
      <c r="D211" s="353" t="s">
        <v>529</v>
      </c>
      <c r="E211" s="354" t="s">
        <v>1525</v>
      </c>
      <c r="F211" s="355" t="s">
        <v>1526</v>
      </c>
      <c r="G211" s="356" t="s">
        <v>292</v>
      </c>
      <c r="H211" s="357">
        <v>1</v>
      </c>
      <c r="I211" s="358"/>
      <c r="J211" s="359">
        <f t="shared" si="15"/>
        <v>0</v>
      </c>
      <c r="K211" s="435"/>
      <c r="L211" s="243"/>
      <c r="M211" s="360" t="s">
        <v>406</v>
      </c>
      <c r="N211" s="361" t="s">
        <v>445</v>
      </c>
      <c r="P211" s="362">
        <f t="shared" si="16"/>
        <v>0</v>
      </c>
      <c r="Q211" s="362">
        <v>0</v>
      </c>
      <c r="R211" s="362">
        <f t="shared" si="17"/>
        <v>0</v>
      </c>
      <c r="S211" s="362">
        <v>0</v>
      </c>
      <c r="T211" s="362">
        <f t="shared" si="18"/>
        <v>0</v>
      </c>
      <c r="U211" s="436" t="s">
        <v>406</v>
      </c>
      <c r="AR211" s="364" t="s">
        <v>1335</v>
      </c>
      <c r="AT211" s="364" t="s">
        <v>529</v>
      </c>
      <c r="AU211" s="364" t="s">
        <v>293</v>
      </c>
      <c r="AY211" s="227" t="s">
        <v>528</v>
      </c>
      <c r="BE211" s="365">
        <f t="shared" si="19"/>
        <v>0</v>
      </c>
      <c r="BF211" s="365">
        <f t="shared" si="20"/>
        <v>0</v>
      </c>
      <c r="BG211" s="365">
        <f t="shared" si="21"/>
        <v>0</v>
      </c>
      <c r="BH211" s="365">
        <f t="shared" si="22"/>
        <v>0</v>
      </c>
      <c r="BI211" s="365">
        <f t="shared" si="23"/>
        <v>0</v>
      </c>
      <c r="BJ211" s="227" t="s">
        <v>87</v>
      </c>
      <c r="BK211" s="365">
        <f t="shared" si="24"/>
        <v>0</v>
      </c>
      <c r="BL211" s="227" t="s">
        <v>1335</v>
      </c>
      <c r="BM211" s="364" t="s">
        <v>1527</v>
      </c>
    </row>
    <row r="212" spans="2:65" s="339" customFormat="1" ht="25.9" customHeight="1">
      <c r="B212" s="340"/>
      <c r="D212" s="341" t="s">
        <v>471</v>
      </c>
      <c r="E212" s="342" t="s">
        <v>1211</v>
      </c>
      <c r="F212" s="342" t="s">
        <v>1528</v>
      </c>
      <c r="I212" s="343"/>
      <c r="J212" s="344">
        <f>BK212</f>
        <v>0</v>
      </c>
      <c r="L212" s="340"/>
      <c r="M212" s="345"/>
      <c r="P212" s="346">
        <f>P213+P215+P217+P219</f>
        <v>0</v>
      </c>
      <c r="R212" s="346">
        <f>R213+R215+R217+R219</f>
        <v>0</v>
      </c>
      <c r="T212" s="346">
        <f>T213+T215+T217+T219</f>
        <v>0</v>
      </c>
      <c r="U212" s="434"/>
      <c r="AR212" s="341" t="s">
        <v>93</v>
      </c>
      <c r="AT212" s="348" t="s">
        <v>471</v>
      </c>
      <c r="AU212" s="348" t="s">
        <v>472</v>
      </c>
      <c r="AY212" s="341" t="s">
        <v>528</v>
      </c>
      <c r="BK212" s="349">
        <f>BK213+BK215+BK217+BK219</f>
        <v>0</v>
      </c>
    </row>
    <row r="213" spans="2:65" s="339" customFormat="1" ht="22.9" customHeight="1">
      <c r="B213" s="340"/>
      <c r="D213" s="341" t="s">
        <v>471</v>
      </c>
      <c r="E213" s="350" t="s">
        <v>1213</v>
      </c>
      <c r="F213" s="350" t="s">
        <v>1529</v>
      </c>
      <c r="I213" s="343"/>
      <c r="J213" s="351">
        <f>BK213</f>
        <v>0</v>
      </c>
      <c r="L213" s="340"/>
      <c r="M213" s="345"/>
      <c r="P213" s="346">
        <f>P214</f>
        <v>0</v>
      </c>
      <c r="R213" s="346">
        <f>R214</f>
        <v>0</v>
      </c>
      <c r="T213" s="346">
        <f>T214</f>
        <v>0</v>
      </c>
      <c r="U213" s="434"/>
      <c r="AR213" s="341" t="s">
        <v>93</v>
      </c>
      <c r="AT213" s="348" t="s">
        <v>471</v>
      </c>
      <c r="AU213" s="348" t="s">
        <v>87</v>
      </c>
      <c r="AY213" s="341" t="s">
        <v>528</v>
      </c>
      <c r="BK213" s="349">
        <f>BK214</f>
        <v>0</v>
      </c>
    </row>
    <row r="214" spans="2:65" s="242" customFormat="1" ht="14.45" customHeight="1">
      <c r="B214" s="352"/>
      <c r="C214" s="353" t="s">
        <v>835</v>
      </c>
      <c r="D214" s="353" t="s">
        <v>529</v>
      </c>
      <c r="E214" s="354" t="s">
        <v>1530</v>
      </c>
      <c r="F214" s="355" t="s">
        <v>1531</v>
      </c>
      <c r="G214" s="356" t="s">
        <v>22</v>
      </c>
      <c r="H214" s="357">
        <v>1</v>
      </c>
      <c r="I214" s="358"/>
      <c r="J214" s="359">
        <f>ROUND(I214*H214,2)</f>
        <v>0</v>
      </c>
      <c r="K214" s="435"/>
      <c r="L214" s="243"/>
      <c r="M214" s="360" t="s">
        <v>406</v>
      </c>
      <c r="N214" s="361" t="s">
        <v>445</v>
      </c>
      <c r="P214" s="362">
        <f>O214*H214</f>
        <v>0</v>
      </c>
      <c r="Q214" s="362">
        <v>0</v>
      </c>
      <c r="R214" s="362">
        <f>Q214*H214</f>
        <v>0</v>
      </c>
      <c r="S214" s="362">
        <v>0</v>
      </c>
      <c r="T214" s="362">
        <f>S214*H214</f>
        <v>0</v>
      </c>
      <c r="U214" s="436" t="s">
        <v>406</v>
      </c>
      <c r="AR214" s="364" t="s">
        <v>1218</v>
      </c>
      <c r="AT214" s="364" t="s">
        <v>529</v>
      </c>
      <c r="AU214" s="364" t="s">
        <v>293</v>
      </c>
      <c r="AY214" s="227" t="s">
        <v>528</v>
      </c>
      <c r="BE214" s="365">
        <f>IF(N214="základní",J214,0)</f>
        <v>0</v>
      </c>
      <c r="BF214" s="365">
        <f>IF(N214="snížená",J214,0)</f>
        <v>0</v>
      </c>
      <c r="BG214" s="365">
        <f>IF(N214="zákl. přenesená",J214,0)</f>
        <v>0</v>
      </c>
      <c r="BH214" s="365">
        <f>IF(N214="sníž. přenesená",J214,0)</f>
        <v>0</v>
      </c>
      <c r="BI214" s="365">
        <f>IF(N214="nulová",J214,0)</f>
        <v>0</v>
      </c>
      <c r="BJ214" s="227" t="s">
        <v>87</v>
      </c>
      <c r="BK214" s="365">
        <f>ROUND(I214*H214,2)</f>
        <v>0</v>
      </c>
      <c r="BL214" s="227" t="s">
        <v>1218</v>
      </c>
      <c r="BM214" s="364" t="s">
        <v>1532</v>
      </c>
    </row>
    <row r="215" spans="2:65" s="339" customFormat="1" ht="22.9" customHeight="1">
      <c r="B215" s="340"/>
      <c r="D215" s="341" t="s">
        <v>471</v>
      </c>
      <c r="E215" s="350" t="s">
        <v>1533</v>
      </c>
      <c r="F215" s="350" t="s">
        <v>1534</v>
      </c>
      <c r="I215" s="343"/>
      <c r="J215" s="351">
        <f>BK215</f>
        <v>0</v>
      </c>
      <c r="L215" s="340"/>
      <c r="M215" s="345"/>
      <c r="P215" s="346">
        <f>P216</f>
        <v>0</v>
      </c>
      <c r="R215" s="346">
        <f>R216</f>
        <v>0</v>
      </c>
      <c r="T215" s="346">
        <f>T216</f>
        <v>0</v>
      </c>
      <c r="U215" s="434"/>
      <c r="AR215" s="341" t="s">
        <v>93</v>
      </c>
      <c r="AT215" s="348" t="s">
        <v>471</v>
      </c>
      <c r="AU215" s="348" t="s">
        <v>87</v>
      </c>
      <c r="AY215" s="341" t="s">
        <v>528</v>
      </c>
      <c r="BK215" s="349">
        <f>BK216</f>
        <v>0</v>
      </c>
    </row>
    <row r="216" spans="2:65" s="242" customFormat="1" ht="14.45" customHeight="1">
      <c r="B216" s="352"/>
      <c r="C216" s="353" t="s">
        <v>842</v>
      </c>
      <c r="D216" s="353" t="s">
        <v>529</v>
      </c>
      <c r="E216" s="354" t="s">
        <v>1535</v>
      </c>
      <c r="F216" s="355" t="s">
        <v>1536</v>
      </c>
      <c r="G216" s="356" t="s">
        <v>22</v>
      </c>
      <c r="H216" s="357">
        <v>1</v>
      </c>
      <c r="I216" s="358"/>
      <c r="J216" s="359">
        <f>ROUND(I216*H216,2)</f>
        <v>0</v>
      </c>
      <c r="K216" s="435"/>
      <c r="L216" s="243"/>
      <c r="M216" s="360" t="s">
        <v>406</v>
      </c>
      <c r="N216" s="361" t="s">
        <v>445</v>
      </c>
      <c r="P216" s="362">
        <f>O216*H216</f>
        <v>0</v>
      </c>
      <c r="Q216" s="362">
        <v>0</v>
      </c>
      <c r="R216" s="362">
        <f>Q216*H216</f>
        <v>0</v>
      </c>
      <c r="S216" s="362">
        <v>0</v>
      </c>
      <c r="T216" s="362">
        <f>S216*H216</f>
        <v>0</v>
      </c>
      <c r="U216" s="436" t="s">
        <v>406</v>
      </c>
      <c r="AR216" s="364" t="s">
        <v>1218</v>
      </c>
      <c r="AT216" s="364" t="s">
        <v>529</v>
      </c>
      <c r="AU216" s="364" t="s">
        <v>293</v>
      </c>
      <c r="AY216" s="227" t="s">
        <v>528</v>
      </c>
      <c r="BE216" s="365">
        <f>IF(N216="základní",J216,0)</f>
        <v>0</v>
      </c>
      <c r="BF216" s="365">
        <f>IF(N216="snížená",J216,0)</f>
        <v>0</v>
      </c>
      <c r="BG216" s="365">
        <f>IF(N216="zákl. přenesená",J216,0)</f>
        <v>0</v>
      </c>
      <c r="BH216" s="365">
        <f>IF(N216="sníž. přenesená",J216,0)</f>
        <v>0</v>
      </c>
      <c r="BI216" s="365">
        <f>IF(N216="nulová",J216,0)</f>
        <v>0</v>
      </c>
      <c r="BJ216" s="227" t="s">
        <v>87</v>
      </c>
      <c r="BK216" s="365">
        <f>ROUND(I216*H216,2)</f>
        <v>0</v>
      </c>
      <c r="BL216" s="227" t="s">
        <v>1218</v>
      </c>
      <c r="BM216" s="364" t="s">
        <v>1537</v>
      </c>
    </row>
    <row r="217" spans="2:65" s="339" customFormat="1" ht="22.9" customHeight="1">
      <c r="B217" s="340"/>
      <c r="D217" s="341" t="s">
        <v>471</v>
      </c>
      <c r="E217" s="350" t="s">
        <v>1227</v>
      </c>
      <c r="F217" s="350" t="s">
        <v>1538</v>
      </c>
      <c r="I217" s="343"/>
      <c r="J217" s="351">
        <f>BK217</f>
        <v>0</v>
      </c>
      <c r="L217" s="340"/>
      <c r="M217" s="345"/>
      <c r="P217" s="346">
        <f>P218</f>
        <v>0</v>
      </c>
      <c r="R217" s="346">
        <f>R218</f>
        <v>0</v>
      </c>
      <c r="T217" s="346">
        <f>T218</f>
        <v>0</v>
      </c>
      <c r="U217" s="434"/>
      <c r="AR217" s="341" t="s">
        <v>93</v>
      </c>
      <c r="AT217" s="348" t="s">
        <v>471</v>
      </c>
      <c r="AU217" s="348" t="s">
        <v>87</v>
      </c>
      <c r="AY217" s="341" t="s">
        <v>528</v>
      </c>
      <c r="BK217" s="349">
        <f>BK218</f>
        <v>0</v>
      </c>
    </row>
    <row r="218" spans="2:65" s="242" customFormat="1" ht="14.45" customHeight="1">
      <c r="B218" s="352"/>
      <c r="C218" s="353" t="s">
        <v>849</v>
      </c>
      <c r="D218" s="353" t="s">
        <v>529</v>
      </c>
      <c r="E218" s="354" t="s">
        <v>1539</v>
      </c>
      <c r="F218" s="355" t="s">
        <v>1540</v>
      </c>
      <c r="G218" s="356" t="s">
        <v>22</v>
      </c>
      <c r="H218" s="357">
        <v>1</v>
      </c>
      <c r="I218" s="358"/>
      <c r="J218" s="359">
        <f>ROUND(I218*H218,2)</f>
        <v>0</v>
      </c>
      <c r="K218" s="435"/>
      <c r="L218" s="243"/>
      <c r="M218" s="360" t="s">
        <v>406</v>
      </c>
      <c r="N218" s="361" t="s">
        <v>445</v>
      </c>
      <c r="P218" s="362">
        <f>O218*H218</f>
        <v>0</v>
      </c>
      <c r="Q218" s="362">
        <v>0</v>
      </c>
      <c r="R218" s="362">
        <f>Q218*H218</f>
        <v>0</v>
      </c>
      <c r="S218" s="362">
        <v>0</v>
      </c>
      <c r="T218" s="362">
        <f>S218*H218</f>
        <v>0</v>
      </c>
      <c r="U218" s="436" t="s">
        <v>406</v>
      </c>
      <c r="AR218" s="364" t="s">
        <v>1218</v>
      </c>
      <c r="AT218" s="364" t="s">
        <v>529</v>
      </c>
      <c r="AU218" s="364" t="s">
        <v>293</v>
      </c>
      <c r="AY218" s="227" t="s">
        <v>528</v>
      </c>
      <c r="BE218" s="365">
        <f>IF(N218="základní",J218,0)</f>
        <v>0</v>
      </c>
      <c r="BF218" s="365">
        <f>IF(N218="snížená",J218,0)</f>
        <v>0</v>
      </c>
      <c r="BG218" s="365">
        <f>IF(N218="zákl. přenesená",J218,0)</f>
        <v>0</v>
      </c>
      <c r="BH218" s="365">
        <f>IF(N218="sníž. přenesená",J218,0)</f>
        <v>0</v>
      </c>
      <c r="BI218" s="365">
        <f>IF(N218="nulová",J218,0)</f>
        <v>0</v>
      </c>
      <c r="BJ218" s="227" t="s">
        <v>87</v>
      </c>
      <c r="BK218" s="365">
        <f>ROUND(I218*H218,2)</f>
        <v>0</v>
      </c>
      <c r="BL218" s="227" t="s">
        <v>1218</v>
      </c>
      <c r="BM218" s="364" t="s">
        <v>1541</v>
      </c>
    </row>
    <row r="219" spans="2:65" s="339" customFormat="1" ht="22.9" customHeight="1">
      <c r="B219" s="340"/>
      <c r="D219" s="341" t="s">
        <v>471</v>
      </c>
      <c r="E219" s="350" t="s">
        <v>1542</v>
      </c>
      <c r="F219" s="350" t="s">
        <v>1543</v>
      </c>
      <c r="I219" s="343"/>
      <c r="J219" s="351">
        <f>BK219</f>
        <v>0</v>
      </c>
      <c r="L219" s="340"/>
      <c r="M219" s="345"/>
      <c r="P219" s="346">
        <f>P220</f>
        <v>0</v>
      </c>
      <c r="R219" s="346">
        <f>R220</f>
        <v>0</v>
      </c>
      <c r="T219" s="346">
        <f>T220</f>
        <v>0</v>
      </c>
      <c r="U219" s="434"/>
      <c r="AR219" s="341" t="s">
        <v>93</v>
      </c>
      <c r="AT219" s="348" t="s">
        <v>471</v>
      </c>
      <c r="AU219" s="348" t="s">
        <v>87</v>
      </c>
      <c r="AY219" s="341" t="s">
        <v>528</v>
      </c>
      <c r="BK219" s="349">
        <f>BK220</f>
        <v>0</v>
      </c>
    </row>
    <row r="220" spans="2:65" s="242" customFormat="1" ht="14.45" customHeight="1">
      <c r="B220" s="352"/>
      <c r="C220" s="353" t="s">
        <v>860</v>
      </c>
      <c r="D220" s="353" t="s">
        <v>529</v>
      </c>
      <c r="E220" s="354" t="s">
        <v>1544</v>
      </c>
      <c r="F220" s="355" t="s">
        <v>1545</v>
      </c>
      <c r="G220" s="356" t="s">
        <v>22</v>
      </c>
      <c r="H220" s="357">
        <v>1</v>
      </c>
      <c r="I220" s="358"/>
      <c r="J220" s="359">
        <f>ROUND(I220*H220,2)</f>
        <v>0</v>
      </c>
      <c r="K220" s="435"/>
      <c r="L220" s="243"/>
      <c r="M220" s="408" t="s">
        <v>406</v>
      </c>
      <c r="N220" s="409" t="s">
        <v>445</v>
      </c>
      <c r="O220" s="406"/>
      <c r="P220" s="410">
        <f>O220*H220</f>
        <v>0</v>
      </c>
      <c r="Q220" s="410">
        <v>0</v>
      </c>
      <c r="R220" s="410">
        <f>Q220*H220</f>
        <v>0</v>
      </c>
      <c r="S220" s="410">
        <v>0</v>
      </c>
      <c r="T220" s="410">
        <f>S220*H220</f>
        <v>0</v>
      </c>
      <c r="U220" s="438" t="s">
        <v>406</v>
      </c>
      <c r="AR220" s="364" t="s">
        <v>1218</v>
      </c>
      <c r="AT220" s="364" t="s">
        <v>529</v>
      </c>
      <c r="AU220" s="364" t="s">
        <v>293</v>
      </c>
      <c r="AY220" s="227" t="s">
        <v>528</v>
      </c>
      <c r="BE220" s="365">
        <f>IF(N220="základní",J220,0)</f>
        <v>0</v>
      </c>
      <c r="BF220" s="365">
        <f>IF(N220="snížená",J220,0)</f>
        <v>0</v>
      </c>
      <c r="BG220" s="365">
        <f>IF(N220="zákl. přenesená",J220,0)</f>
        <v>0</v>
      </c>
      <c r="BH220" s="365">
        <f>IF(N220="sníž. přenesená",J220,0)</f>
        <v>0</v>
      </c>
      <c r="BI220" s="365">
        <f>IF(N220="nulová",J220,0)</f>
        <v>0</v>
      </c>
      <c r="BJ220" s="227" t="s">
        <v>87</v>
      </c>
      <c r="BK220" s="365">
        <f>ROUND(I220*H220,2)</f>
        <v>0</v>
      </c>
      <c r="BL220" s="227" t="s">
        <v>1218</v>
      </c>
      <c r="BM220" s="364" t="s">
        <v>1546</v>
      </c>
    </row>
    <row r="221" spans="2:65" s="242" customFormat="1" ht="6.95" customHeight="1">
      <c r="B221" s="253"/>
      <c r="C221" s="254"/>
      <c r="D221" s="254"/>
      <c r="E221" s="254"/>
      <c r="F221" s="254"/>
      <c r="G221" s="254"/>
      <c r="H221" s="254"/>
      <c r="I221" s="254"/>
      <c r="J221" s="254"/>
      <c r="K221" s="254"/>
      <c r="L221" s="243"/>
    </row>
  </sheetData>
  <autoFilter ref="C137:K220" xr:uid="{00000000-0009-0000-0000-000001000000}"/>
  <mergeCells count="14">
    <mergeCell ref="E85:H85"/>
    <mergeCell ref="L2:V2"/>
    <mergeCell ref="E7:H7"/>
    <mergeCell ref="E9:H9"/>
    <mergeCell ref="E18:H18"/>
    <mergeCell ref="E27:H27"/>
    <mergeCell ref="E128:H128"/>
    <mergeCell ref="E130:H130"/>
    <mergeCell ref="E87:H87"/>
    <mergeCell ref="D112:F112"/>
    <mergeCell ref="D113:F113"/>
    <mergeCell ref="D114:F114"/>
    <mergeCell ref="D115:F115"/>
    <mergeCell ref="D116:F116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E18A54-7BF3-470C-97F5-7A869229FC5D}">
  <sheetPr>
    <pageSetUpPr fitToPage="1"/>
  </sheetPr>
  <dimension ref="B2:BM175"/>
  <sheetViews>
    <sheetView showGridLines="0" workbookViewId="0">
      <selection activeCell="I136" sqref="I136"/>
    </sheetView>
  </sheetViews>
  <sheetFormatPr defaultRowHeight="11.25"/>
  <cols>
    <col min="1" max="1" width="7.140625" style="226" customWidth="1"/>
    <col min="2" max="2" width="1" style="226" customWidth="1"/>
    <col min="3" max="3" width="3.5703125" style="226" customWidth="1"/>
    <col min="4" max="4" width="3.7109375" style="226" customWidth="1"/>
    <col min="5" max="5" width="14.7109375" style="226" customWidth="1"/>
    <col min="6" max="6" width="43.5703125" style="226" customWidth="1"/>
    <col min="7" max="7" width="6.42578125" style="226" customWidth="1"/>
    <col min="8" max="8" width="12" style="226" customWidth="1"/>
    <col min="9" max="9" width="13.5703125" style="226" customWidth="1"/>
    <col min="10" max="10" width="19.140625" style="226" customWidth="1"/>
    <col min="11" max="11" width="19.140625" style="226" hidden="1" customWidth="1"/>
    <col min="12" max="12" width="8" style="226" customWidth="1"/>
    <col min="13" max="13" width="9.28515625" style="226" hidden="1" customWidth="1"/>
    <col min="14" max="14" width="9.140625" style="226"/>
    <col min="15" max="21" width="12.140625" style="226" hidden="1" customWidth="1"/>
    <col min="22" max="22" width="10.5703125" style="226" customWidth="1"/>
    <col min="23" max="23" width="14" style="226" customWidth="1"/>
    <col min="24" max="24" width="10.5703125" style="226" customWidth="1"/>
    <col min="25" max="25" width="12.85546875" style="226" customWidth="1"/>
    <col min="26" max="26" width="9.42578125" style="226" customWidth="1"/>
    <col min="27" max="27" width="12.85546875" style="226" customWidth="1"/>
    <col min="28" max="28" width="14" style="226" customWidth="1"/>
    <col min="29" max="29" width="9.42578125" style="226" customWidth="1"/>
    <col min="30" max="30" width="12.85546875" style="226" customWidth="1"/>
    <col min="31" max="31" width="14" style="226" customWidth="1"/>
    <col min="32" max="16384" width="9.140625" style="226"/>
  </cols>
  <sheetData>
    <row r="2" spans="2:46" ht="36.950000000000003" customHeight="1">
      <c r="L2" s="538" t="s">
        <v>416</v>
      </c>
      <c r="M2" s="539"/>
      <c r="N2" s="539"/>
      <c r="O2" s="539"/>
      <c r="P2" s="539"/>
      <c r="Q2" s="539"/>
      <c r="R2" s="539"/>
      <c r="S2" s="539"/>
      <c r="T2" s="539"/>
      <c r="U2" s="539"/>
      <c r="V2" s="539"/>
      <c r="AT2" s="227" t="s">
        <v>1263</v>
      </c>
    </row>
    <row r="3" spans="2:46" ht="6.95" customHeight="1">
      <c r="B3" s="228"/>
      <c r="C3" s="229"/>
      <c r="D3" s="229"/>
      <c r="E3" s="229"/>
      <c r="F3" s="229"/>
      <c r="G3" s="229"/>
      <c r="H3" s="229"/>
      <c r="I3" s="229"/>
      <c r="J3" s="229"/>
      <c r="K3" s="229"/>
      <c r="L3" s="230"/>
      <c r="AT3" s="227" t="s">
        <v>293</v>
      </c>
    </row>
    <row r="4" spans="2:46" ht="24.95" customHeight="1">
      <c r="B4" s="230"/>
      <c r="D4" s="231" t="s">
        <v>498</v>
      </c>
      <c r="L4" s="230"/>
      <c r="M4" s="307" t="s">
        <v>421</v>
      </c>
      <c r="AT4" s="227" t="s">
        <v>414</v>
      </c>
    </row>
    <row r="5" spans="2:46" ht="6.95" customHeight="1">
      <c r="B5" s="230"/>
      <c r="L5" s="230"/>
    </row>
    <row r="6" spans="2:46" ht="12" customHeight="1">
      <c r="B6" s="230"/>
      <c r="D6" s="237" t="s">
        <v>427</v>
      </c>
      <c r="L6" s="230"/>
    </row>
    <row r="7" spans="2:46" ht="16.5" customHeight="1">
      <c r="B7" s="230"/>
      <c r="E7" s="581" t="str">
        <f>'[5]Rekapitulace stavby'!K6</f>
        <v>Výstavba ZTV Nivy II.</v>
      </c>
      <c r="F7" s="582"/>
      <c r="G7" s="582"/>
      <c r="H7" s="582"/>
      <c r="L7" s="230"/>
    </row>
    <row r="8" spans="2:46" s="242" customFormat="1" ht="12" customHeight="1">
      <c r="B8" s="243"/>
      <c r="D8" s="237" t="s">
        <v>499</v>
      </c>
      <c r="L8" s="243"/>
    </row>
    <row r="9" spans="2:46" s="242" customFormat="1" ht="16.5" customHeight="1">
      <c r="B9" s="243"/>
      <c r="E9" s="554" t="s">
        <v>1547</v>
      </c>
      <c r="F9" s="580"/>
      <c r="G9" s="580"/>
      <c r="H9" s="580"/>
      <c r="L9" s="243"/>
    </row>
    <row r="10" spans="2:46" s="242" customFormat="1">
      <c r="B10" s="243"/>
      <c r="L10" s="243"/>
    </row>
    <row r="11" spans="2:46" s="242" customFormat="1" ht="12" customHeight="1">
      <c r="B11" s="243"/>
      <c r="D11" s="237" t="s">
        <v>429</v>
      </c>
      <c r="F11" s="235" t="s">
        <v>406</v>
      </c>
      <c r="I11" s="237" t="s">
        <v>430</v>
      </c>
      <c r="J11" s="235" t="s">
        <v>406</v>
      </c>
      <c r="L11" s="243"/>
    </row>
    <row r="12" spans="2:46" s="242" customFormat="1" ht="12" customHeight="1">
      <c r="B12" s="243"/>
      <c r="D12" s="237" t="s">
        <v>431</v>
      </c>
      <c r="F12" s="235" t="s">
        <v>50</v>
      </c>
      <c r="I12" s="237" t="s">
        <v>432</v>
      </c>
      <c r="J12" s="263" t="str">
        <f>'[5]Rekapitulace stavby'!AN8</f>
        <v>24. 8. 2023</v>
      </c>
      <c r="L12" s="243"/>
    </row>
    <row r="13" spans="2:46" s="242" customFormat="1" ht="10.9" customHeight="1">
      <c r="B13" s="243"/>
      <c r="L13" s="243"/>
    </row>
    <row r="14" spans="2:46" s="242" customFormat="1" ht="12" customHeight="1">
      <c r="B14" s="243"/>
      <c r="D14" s="237" t="s">
        <v>434</v>
      </c>
      <c r="I14" s="237" t="s">
        <v>53</v>
      </c>
      <c r="J14" s="235" t="s">
        <v>1243</v>
      </c>
      <c r="L14" s="243"/>
    </row>
    <row r="15" spans="2:46" s="242" customFormat="1" ht="18" customHeight="1">
      <c r="B15" s="243"/>
      <c r="E15" s="235" t="s">
        <v>1244</v>
      </c>
      <c r="I15" s="237" t="s">
        <v>54</v>
      </c>
      <c r="J15" s="235" t="s">
        <v>1245</v>
      </c>
      <c r="L15" s="243"/>
    </row>
    <row r="16" spans="2:46" s="242" customFormat="1" ht="6.95" customHeight="1">
      <c r="B16" s="243"/>
      <c r="L16" s="243"/>
    </row>
    <row r="17" spans="2:12" s="242" customFormat="1" ht="12" customHeight="1">
      <c r="B17" s="243"/>
      <c r="D17" s="237" t="s">
        <v>435</v>
      </c>
      <c r="I17" s="237" t="s">
        <v>53</v>
      </c>
      <c r="J17" s="238" t="str">
        <f>'[5]Rekapitulace stavby'!AN13</f>
        <v>Vyplň údaj</v>
      </c>
      <c r="L17" s="243"/>
    </row>
    <row r="18" spans="2:12" s="242" customFormat="1" ht="18" customHeight="1">
      <c r="B18" s="243"/>
      <c r="E18" s="583" t="str">
        <f>'[5]Rekapitulace stavby'!E14</f>
        <v>Vyplň údaj</v>
      </c>
      <c r="F18" s="540"/>
      <c r="G18" s="540"/>
      <c r="H18" s="540"/>
      <c r="I18" s="237" t="s">
        <v>54</v>
      </c>
      <c r="J18" s="238" t="str">
        <f>'[5]Rekapitulace stavby'!AN14</f>
        <v>Vyplň údaj</v>
      </c>
      <c r="L18" s="243"/>
    </row>
    <row r="19" spans="2:12" s="242" customFormat="1" ht="6.95" customHeight="1">
      <c r="B19" s="243"/>
      <c r="L19" s="243"/>
    </row>
    <row r="20" spans="2:12" s="242" customFormat="1" ht="12" customHeight="1">
      <c r="B20" s="243"/>
      <c r="D20" s="237" t="s">
        <v>55</v>
      </c>
      <c r="I20" s="237" t="s">
        <v>53</v>
      </c>
      <c r="J20" s="235" t="s">
        <v>1246</v>
      </c>
      <c r="L20" s="243"/>
    </row>
    <row r="21" spans="2:12" s="242" customFormat="1" ht="18" customHeight="1">
      <c r="B21" s="243"/>
      <c r="E21" s="235" t="s">
        <v>1247</v>
      </c>
      <c r="I21" s="237" t="s">
        <v>54</v>
      </c>
      <c r="J21" s="235" t="s">
        <v>406</v>
      </c>
      <c r="L21" s="243"/>
    </row>
    <row r="22" spans="2:12" s="242" customFormat="1" ht="6.95" customHeight="1">
      <c r="B22" s="243"/>
      <c r="L22" s="243"/>
    </row>
    <row r="23" spans="2:12" s="242" customFormat="1" ht="12" customHeight="1">
      <c r="B23" s="243"/>
      <c r="D23" s="237" t="s">
        <v>439</v>
      </c>
      <c r="I23" s="237" t="s">
        <v>53</v>
      </c>
      <c r="J23" s="235" t="s">
        <v>1246</v>
      </c>
      <c r="L23" s="243"/>
    </row>
    <row r="24" spans="2:12" s="242" customFormat="1" ht="18" customHeight="1">
      <c r="B24" s="243"/>
      <c r="E24" s="235" t="s">
        <v>1248</v>
      </c>
      <c r="I24" s="237" t="s">
        <v>54</v>
      </c>
      <c r="J24" s="235" t="s">
        <v>406</v>
      </c>
      <c r="L24" s="243"/>
    </row>
    <row r="25" spans="2:12" s="242" customFormat="1" ht="6.95" customHeight="1">
      <c r="B25" s="243"/>
      <c r="L25" s="243"/>
    </row>
    <row r="26" spans="2:12" s="242" customFormat="1" ht="12" customHeight="1">
      <c r="B26" s="243"/>
      <c r="D26" s="237" t="s">
        <v>440</v>
      </c>
      <c r="L26" s="243"/>
    </row>
    <row r="27" spans="2:12" s="308" customFormat="1" ht="16.5" customHeight="1">
      <c r="B27" s="309"/>
      <c r="E27" s="547" t="s">
        <v>406</v>
      </c>
      <c r="F27" s="547"/>
      <c r="G27" s="547"/>
      <c r="H27" s="547"/>
      <c r="L27" s="309"/>
    </row>
    <row r="28" spans="2:12" s="242" customFormat="1" ht="6.95" customHeight="1">
      <c r="B28" s="243"/>
      <c r="L28" s="243"/>
    </row>
    <row r="29" spans="2:12" s="242" customFormat="1" ht="6.95" customHeight="1">
      <c r="B29" s="243"/>
      <c r="D29" s="264"/>
      <c r="E29" s="264"/>
      <c r="F29" s="264"/>
      <c r="G29" s="264"/>
      <c r="H29" s="264"/>
      <c r="I29" s="264"/>
      <c r="J29" s="264"/>
      <c r="K29" s="264"/>
      <c r="L29" s="243"/>
    </row>
    <row r="30" spans="2:12" s="242" customFormat="1" ht="14.45" customHeight="1">
      <c r="B30" s="243"/>
      <c r="D30" s="235" t="s">
        <v>1273</v>
      </c>
      <c r="J30" s="413">
        <f>J96</f>
        <v>0</v>
      </c>
      <c r="L30" s="243"/>
    </row>
    <row r="31" spans="2:12" s="242" customFormat="1" ht="14.45" customHeight="1">
      <c r="B31" s="243"/>
      <c r="D31" s="412" t="s">
        <v>65</v>
      </c>
      <c r="J31" s="413">
        <f>J106</f>
        <v>0</v>
      </c>
      <c r="L31" s="243"/>
    </row>
    <row r="32" spans="2:12" s="242" customFormat="1" ht="25.35" customHeight="1">
      <c r="B32" s="243"/>
      <c r="D32" s="310" t="s">
        <v>19</v>
      </c>
      <c r="J32" s="278">
        <f>ROUND(J30 + J31, 2)</f>
        <v>0</v>
      </c>
      <c r="L32" s="243"/>
    </row>
    <row r="33" spans="2:12" s="242" customFormat="1" ht="6.95" customHeight="1">
      <c r="B33" s="243"/>
      <c r="D33" s="264"/>
      <c r="E33" s="264"/>
      <c r="F33" s="264"/>
      <c r="G33" s="264"/>
      <c r="H33" s="264"/>
      <c r="I33" s="264"/>
      <c r="J33" s="264"/>
      <c r="K33" s="264"/>
      <c r="L33" s="243"/>
    </row>
    <row r="34" spans="2:12" s="242" customFormat="1" ht="14.45" customHeight="1">
      <c r="B34" s="243"/>
      <c r="F34" s="246" t="s">
        <v>443</v>
      </c>
      <c r="I34" s="246" t="s">
        <v>442</v>
      </c>
      <c r="J34" s="246" t="s">
        <v>444</v>
      </c>
      <c r="L34" s="243"/>
    </row>
    <row r="35" spans="2:12" s="242" customFormat="1" ht="14.45" customHeight="1">
      <c r="B35" s="243"/>
      <c r="D35" s="266" t="s">
        <v>33</v>
      </c>
      <c r="E35" s="237" t="s">
        <v>445</v>
      </c>
      <c r="F35" s="300">
        <f>ROUND((SUM(BE106:BE113) + SUM(BE133:BE174)),  2)</f>
        <v>0</v>
      </c>
      <c r="I35" s="311">
        <v>0.21</v>
      </c>
      <c r="J35" s="300">
        <f>ROUND(((SUM(BE106:BE113) + SUM(BE133:BE174))*I35),  2)</f>
        <v>0</v>
      </c>
      <c r="L35" s="243"/>
    </row>
    <row r="36" spans="2:12" s="242" customFormat="1" ht="14.45" customHeight="1">
      <c r="B36" s="243"/>
      <c r="E36" s="237" t="s">
        <v>446</v>
      </c>
      <c r="F36" s="300">
        <f>ROUND((SUM(BF106:BF113) + SUM(BF133:BF174)),  2)</f>
        <v>0</v>
      </c>
      <c r="I36" s="311">
        <v>0.15</v>
      </c>
      <c r="J36" s="300">
        <f>ROUND(((SUM(BF106:BF113) + SUM(BF133:BF174))*I36),  2)</f>
        <v>0</v>
      </c>
      <c r="L36" s="243"/>
    </row>
    <row r="37" spans="2:12" s="242" customFormat="1" ht="14.45" hidden="1" customHeight="1">
      <c r="B37" s="243"/>
      <c r="E37" s="237" t="s">
        <v>447</v>
      </c>
      <c r="F37" s="300">
        <f>ROUND((SUM(BG106:BG113) + SUM(BG133:BG174)),  2)</f>
        <v>0</v>
      </c>
      <c r="I37" s="311">
        <v>0.21</v>
      </c>
      <c r="J37" s="300">
        <f>0</f>
        <v>0</v>
      </c>
      <c r="L37" s="243"/>
    </row>
    <row r="38" spans="2:12" s="242" customFormat="1" ht="14.45" hidden="1" customHeight="1">
      <c r="B38" s="243"/>
      <c r="E38" s="237" t="s">
        <v>448</v>
      </c>
      <c r="F38" s="300">
        <f>ROUND((SUM(BH106:BH113) + SUM(BH133:BH174)),  2)</f>
        <v>0</v>
      </c>
      <c r="I38" s="311">
        <v>0.15</v>
      </c>
      <c r="J38" s="300">
        <f>0</f>
        <v>0</v>
      </c>
      <c r="L38" s="243"/>
    </row>
    <row r="39" spans="2:12" s="242" customFormat="1" ht="14.45" hidden="1" customHeight="1">
      <c r="B39" s="243"/>
      <c r="E39" s="237" t="s">
        <v>449</v>
      </c>
      <c r="F39" s="300">
        <f>ROUND((SUM(BI106:BI113) + SUM(BI133:BI174)),  2)</f>
        <v>0</v>
      </c>
      <c r="I39" s="311">
        <v>0</v>
      </c>
      <c r="J39" s="300">
        <f>0</f>
        <v>0</v>
      </c>
      <c r="L39" s="243"/>
    </row>
    <row r="40" spans="2:12" s="242" customFormat="1" ht="6.95" customHeight="1">
      <c r="B40" s="243"/>
      <c r="L40" s="243"/>
    </row>
    <row r="41" spans="2:12" s="242" customFormat="1" ht="25.35" customHeight="1">
      <c r="B41" s="243"/>
      <c r="C41" s="312"/>
      <c r="D41" s="313" t="s">
        <v>450</v>
      </c>
      <c r="E41" s="268"/>
      <c r="F41" s="268"/>
      <c r="G41" s="314" t="s">
        <v>76</v>
      </c>
      <c r="H41" s="315" t="s">
        <v>75</v>
      </c>
      <c r="I41" s="268"/>
      <c r="J41" s="316">
        <f>SUM(J32:J39)</f>
        <v>0</v>
      </c>
      <c r="K41" s="317"/>
      <c r="L41" s="243"/>
    </row>
    <row r="42" spans="2:12" s="242" customFormat="1" ht="14.45" customHeight="1">
      <c r="B42" s="243"/>
      <c r="L42" s="243"/>
    </row>
    <row r="43" spans="2:12" ht="14.45" customHeight="1">
      <c r="B43" s="230"/>
      <c r="L43" s="230"/>
    </row>
    <row r="44" spans="2:12" ht="14.45" customHeight="1">
      <c r="B44" s="230"/>
      <c r="L44" s="230"/>
    </row>
    <row r="45" spans="2:12" ht="14.45" customHeight="1">
      <c r="B45" s="230"/>
      <c r="L45" s="230"/>
    </row>
    <row r="46" spans="2:12" ht="14.45" customHeight="1">
      <c r="B46" s="230"/>
      <c r="L46" s="230"/>
    </row>
    <row r="47" spans="2:12" ht="14.45" customHeight="1">
      <c r="B47" s="230"/>
      <c r="L47" s="230"/>
    </row>
    <row r="48" spans="2:12" ht="14.45" customHeight="1">
      <c r="B48" s="230"/>
      <c r="L48" s="230"/>
    </row>
    <row r="49" spans="2:12" ht="14.45" customHeight="1">
      <c r="B49" s="230"/>
      <c r="L49" s="230"/>
    </row>
    <row r="50" spans="2:12" s="242" customFormat="1" ht="14.45" customHeight="1">
      <c r="B50" s="243"/>
      <c r="D50" s="414" t="s">
        <v>1251</v>
      </c>
      <c r="E50" s="415"/>
      <c r="F50" s="415"/>
      <c r="G50" s="414" t="s">
        <v>1252</v>
      </c>
      <c r="H50" s="415"/>
      <c r="I50" s="415"/>
      <c r="J50" s="415"/>
      <c r="K50" s="415"/>
      <c r="L50" s="243"/>
    </row>
    <row r="51" spans="2:12">
      <c r="B51" s="230"/>
      <c r="L51" s="230"/>
    </row>
    <row r="52" spans="2:12">
      <c r="B52" s="230"/>
      <c r="L52" s="230"/>
    </row>
    <row r="53" spans="2:12">
      <c r="B53" s="230"/>
      <c r="L53" s="230"/>
    </row>
    <row r="54" spans="2:12">
      <c r="B54" s="230"/>
      <c r="L54" s="230"/>
    </row>
    <row r="55" spans="2:12">
      <c r="B55" s="230"/>
      <c r="L55" s="230"/>
    </row>
    <row r="56" spans="2:12">
      <c r="B56" s="230"/>
      <c r="L56" s="230"/>
    </row>
    <row r="57" spans="2:12">
      <c r="B57" s="230"/>
      <c r="L57" s="230"/>
    </row>
    <row r="58" spans="2:12">
      <c r="B58" s="230"/>
      <c r="L58" s="230"/>
    </row>
    <row r="59" spans="2:12">
      <c r="B59" s="230"/>
      <c r="L59" s="230"/>
    </row>
    <row r="60" spans="2:12">
      <c r="B60" s="230"/>
      <c r="L60" s="230"/>
    </row>
    <row r="61" spans="2:12" s="242" customFormat="1" ht="12.75">
      <c r="B61" s="243"/>
      <c r="D61" s="416" t="s">
        <v>1253</v>
      </c>
      <c r="E61" s="245"/>
      <c r="F61" s="426" t="s">
        <v>1254</v>
      </c>
      <c r="G61" s="416" t="s">
        <v>1253</v>
      </c>
      <c r="H61" s="245"/>
      <c r="I61" s="245"/>
      <c r="J61" s="427" t="s">
        <v>1254</v>
      </c>
      <c r="K61" s="245"/>
      <c r="L61" s="243"/>
    </row>
    <row r="62" spans="2:12">
      <c r="B62" s="230"/>
      <c r="L62" s="230"/>
    </row>
    <row r="63" spans="2:12">
      <c r="B63" s="230"/>
      <c r="L63" s="230"/>
    </row>
    <row r="64" spans="2:12">
      <c r="B64" s="230"/>
      <c r="L64" s="230"/>
    </row>
    <row r="65" spans="2:12" s="242" customFormat="1" ht="12.75">
      <c r="B65" s="243"/>
      <c r="D65" s="414" t="s">
        <v>1255</v>
      </c>
      <c r="E65" s="415"/>
      <c r="F65" s="415"/>
      <c r="G65" s="414" t="s">
        <v>1256</v>
      </c>
      <c r="H65" s="415"/>
      <c r="I65" s="415"/>
      <c r="J65" s="415"/>
      <c r="K65" s="415"/>
      <c r="L65" s="243"/>
    </row>
    <row r="66" spans="2:12">
      <c r="B66" s="230"/>
      <c r="L66" s="230"/>
    </row>
    <row r="67" spans="2:12">
      <c r="B67" s="230"/>
      <c r="L67" s="230"/>
    </row>
    <row r="68" spans="2:12">
      <c r="B68" s="230"/>
      <c r="L68" s="230"/>
    </row>
    <row r="69" spans="2:12">
      <c r="B69" s="230"/>
      <c r="L69" s="230"/>
    </row>
    <row r="70" spans="2:12">
      <c r="B70" s="230"/>
      <c r="L70" s="230"/>
    </row>
    <row r="71" spans="2:12">
      <c r="B71" s="230"/>
      <c r="L71" s="230"/>
    </row>
    <row r="72" spans="2:12">
      <c r="B72" s="230"/>
      <c r="L72" s="230"/>
    </row>
    <row r="73" spans="2:12">
      <c r="B73" s="230"/>
      <c r="L73" s="230"/>
    </row>
    <row r="74" spans="2:12">
      <c r="B74" s="230"/>
      <c r="L74" s="230"/>
    </row>
    <row r="75" spans="2:12">
      <c r="B75" s="230"/>
      <c r="L75" s="230"/>
    </row>
    <row r="76" spans="2:12" s="242" customFormat="1" ht="12.75">
      <c r="B76" s="243"/>
      <c r="D76" s="416" t="s">
        <v>1253</v>
      </c>
      <c r="E76" s="245"/>
      <c r="F76" s="426" t="s">
        <v>1254</v>
      </c>
      <c r="G76" s="416" t="s">
        <v>1253</v>
      </c>
      <c r="H76" s="245"/>
      <c r="I76" s="245"/>
      <c r="J76" s="427" t="s">
        <v>1254</v>
      </c>
      <c r="K76" s="245"/>
      <c r="L76" s="243"/>
    </row>
    <row r="77" spans="2:12" s="242" customFormat="1" ht="14.45" customHeight="1">
      <c r="B77" s="253"/>
      <c r="C77" s="254"/>
      <c r="D77" s="254"/>
      <c r="E77" s="254"/>
      <c r="F77" s="254"/>
      <c r="G77" s="254"/>
      <c r="H77" s="254"/>
      <c r="I77" s="254"/>
      <c r="J77" s="254"/>
      <c r="K77" s="254"/>
      <c r="L77" s="243"/>
    </row>
    <row r="81" spans="2:47" s="242" customFormat="1" ht="6.95" customHeight="1">
      <c r="B81" s="255"/>
      <c r="C81" s="256"/>
      <c r="D81" s="256"/>
      <c r="E81" s="256"/>
      <c r="F81" s="256"/>
      <c r="G81" s="256"/>
      <c r="H81" s="256"/>
      <c r="I81" s="256"/>
      <c r="J81" s="256"/>
      <c r="K81" s="256"/>
      <c r="L81" s="243"/>
    </row>
    <row r="82" spans="2:47" s="242" customFormat="1" ht="24.95" customHeight="1">
      <c r="B82" s="243"/>
      <c r="C82" s="231" t="s">
        <v>503</v>
      </c>
      <c r="L82" s="243"/>
    </row>
    <row r="83" spans="2:47" s="242" customFormat="1" ht="6.95" customHeight="1">
      <c r="B83" s="243"/>
      <c r="L83" s="243"/>
    </row>
    <row r="84" spans="2:47" s="242" customFormat="1" ht="12" customHeight="1">
      <c r="B84" s="243"/>
      <c r="C84" s="237" t="s">
        <v>427</v>
      </c>
      <c r="L84" s="243"/>
    </row>
    <row r="85" spans="2:47" s="242" customFormat="1" ht="16.5" customHeight="1">
      <c r="B85" s="243"/>
      <c r="E85" s="581" t="str">
        <f>E7</f>
        <v>Výstavba ZTV Nivy II.</v>
      </c>
      <c r="F85" s="582"/>
      <c r="G85" s="582"/>
      <c r="H85" s="582"/>
      <c r="L85" s="243"/>
    </row>
    <row r="86" spans="2:47" s="242" customFormat="1" ht="12" customHeight="1">
      <c r="B86" s="243"/>
      <c r="C86" s="237" t="s">
        <v>499</v>
      </c>
      <c r="L86" s="243"/>
    </row>
    <row r="87" spans="2:47" s="242" customFormat="1" ht="16.5" customHeight="1">
      <c r="B87" s="243"/>
      <c r="E87" s="554" t="str">
        <f>E9</f>
        <v>SO 402 - Rozvody trubek HDPE</v>
      </c>
      <c r="F87" s="580"/>
      <c r="G87" s="580"/>
      <c r="H87" s="580"/>
      <c r="L87" s="243"/>
    </row>
    <row r="88" spans="2:47" s="242" customFormat="1" ht="6.95" customHeight="1">
      <c r="B88" s="243"/>
      <c r="L88" s="243"/>
    </row>
    <row r="89" spans="2:47" s="242" customFormat="1" ht="12" customHeight="1">
      <c r="B89" s="243"/>
      <c r="C89" s="237" t="s">
        <v>431</v>
      </c>
      <c r="F89" s="235" t="str">
        <f>F12</f>
        <v>Dačice</v>
      </c>
      <c r="I89" s="237" t="s">
        <v>432</v>
      </c>
      <c r="J89" s="263" t="str">
        <f>IF(J12="","",J12)</f>
        <v>24. 8. 2023</v>
      </c>
      <c r="L89" s="243"/>
    </row>
    <row r="90" spans="2:47" s="242" customFormat="1" ht="6.95" customHeight="1">
      <c r="B90" s="243"/>
      <c r="L90" s="243"/>
    </row>
    <row r="91" spans="2:47" s="242" customFormat="1" ht="25.7" customHeight="1">
      <c r="B91" s="243"/>
      <c r="C91" s="237" t="s">
        <v>434</v>
      </c>
      <c r="F91" s="235" t="str">
        <f>E15</f>
        <v>Město Dačice, Krajířova 27, Dačice</v>
      </c>
      <c r="I91" s="237" t="s">
        <v>55</v>
      </c>
      <c r="J91" s="240" t="str">
        <f>E21</f>
        <v>Ing. Martin Antoňů, Řečice 31, Dačice</v>
      </c>
      <c r="L91" s="243"/>
    </row>
    <row r="92" spans="2:47" s="242" customFormat="1" ht="15.2" customHeight="1">
      <c r="B92" s="243"/>
      <c r="C92" s="237" t="s">
        <v>435</v>
      </c>
      <c r="F92" s="235" t="str">
        <f>IF(E18="","",E18)</f>
        <v>Vyplň údaj</v>
      </c>
      <c r="I92" s="237" t="s">
        <v>439</v>
      </c>
      <c r="J92" s="240" t="str">
        <f>E24</f>
        <v>Ing. Martin Antoňů</v>
      </c>
      <c r="L92" s="243"/>
    </row>
    <row r="93" spans="2:47" s="242" customFormat="1" ht="10.35" customHeight="1">
      <c r="B93" s="243"/>
      <c r="L93" s="243"/>
    </row>
    <row r="94" spans="2:47" s="242" customFormat="1" ht="29.25" customHeight="1">
      <c r="B94" s="243"/>
      <c r="C94" s="318" t="s">
        <v>504</v>
      </c>
      <c r="D94" s="312"/>
      <c r="E94" s="312"/>
      <c r="F94" s="312"/>
      <c r="G94" s="312"/>
      <c r="H94" s="312"/>
      <c r="I94" s="312"/>
      <c r="J94" s="319" t="s">
        <v>505</v>
      </c>
      <c r="K94" s="312"/>
      <c r="L94" s="243"/>
    </row>
    <row r="95" spans="2:47" s="242" customFormat="1" ht="10.35" customHeight="1">
      <c r="B95" s="243"/>
      <c r="L95" s="243"/>
    </row>
    <row r="96" spans="2:47" s="242" customFormat="1" ht="22.9" customHeight="1">
      <c r="B96" s="243"/>
      <c r="C96" s="320" t="s">
        <v>1274</v>
      </c>
      <c r="J96" s="278">
        <f>J133</f>
        <v>0</v>
      </c>
      <c r="L96" s="243"/>
      <c r="AU96" s="227" t="s">
        <v>506</v>
      </c>
    </row>
    <row r="97" spans="2:65" s="321" customFormat="1" ht="24.95" customHeight="1">
      <c r="B97" s="322"/>
      <c r="D97" s="323" t="s">
        <v>1275</v>
      </c>
      <c r="E97" s="324"/>
      <c r="F97" s="324"/>
      <c r="G97" s="324"/>
      <c r="H97" s="324"/>
      <c r="I97" s="324"/>
      <c r="J97" s="325">
        <f>J134</f>
        <v>0</v>
      </c>
      <c r="L97" s="322"/>
    </row>
    <row r="98" spans="2:65" s="297" customFormat="1" ht="19.899999999999999" customHeight="1">
      <c r="B98" s="326"/>
      <c r="D98" s="327" t="s">
        <v>1278</v>
      </c>
      <c r="E98" s="328"/>
      <c r="F98" s="328"/>
      <c r="G98" s="328"/>
      <c r="H98" s="328"/>
      <c r="I98" s="328"/>
      <c r="J98" s="329">
        <f>J135</f>
        <v>0</v>
      </c>
      <c r="L98" s="326"/>
    </row>
    <row r="99" spans="2:65" s="321" customFormat="1" ht="24.95" customHeight="1">
      <c r="B99" s="322"/>
      <c r="D99" s="323" t="s">
        <v>1279</v>
      </c>
      <c r="E99" s="324"/>
      <c r="F99" s="324"/>
      <c r="G99" s="324"/>
      <c r="H99" s="324"/>
      <c r="I99" s="324"/>
      <c r="J99" s="325">
        <f>J137</f>
        <v>0</v>
      </c>
      <c r="L99" s="322"/>
    </row>
    <row r="100" spans="2:65" s="297" customFormat="1" ht="19.899999999999999" customHeight="1">
      <c r="B100" s="326"/>
      <c r="D100" s="327" t="s">
        <v>1548</v>
      </c>
      <c r="E100" s="328"/>
      <c r="F100" s="328"/>
      <c r="G100" s="328"/>
      <c r="H100" s="328"/>
      <c r="I100" s="328"/>
      <c r="J100" s="329">
        <f>J138</f>
        <v>0</v>
      </c>
      <c r="L100" s="326"/>
    </row>
    <row r="101" spans="2:65" s="297" customFormat="1" ht="19.899999999999999" customHeight="1">
      <c r="B101" s="326"/>
      <c r="D101" s="327" t="s">
        <v>1281</v>
      </c>
      <c r="E101" s="328"/>
      <c r="F101" s="328"/>
      <c r="G101" s="328"/>
      <c r="H101" s="328"/>
      <c r="I101" s="328"/>
      <c r="J101" s="329">
        <f>J153</f>
        <v>0</v>
      </c>
      <c r="L101" s="326"/>
    </row>
    <row r="102" spans="2:65" s="321" customFormat="1" ht="24.95" customHeight="1">
      <c r="B102" s="322"/>
      <c r="D102" s="323" t="s">
        <v>1282</v>
      </c>
      <c r="E102" s="324"/>
      <c r="F102" s="324"/>
      <c r="G102" s="324"/>
      <c r="H102" s="324"/>
      <c r="I102" s="324"/>
      <c r="J102" s="325">
        <f>J172</f>
        <v>0</v>
      </c>
      <c r="L102" s="322"/>
    </row>
    <row r="103" spans="2:65" s="297" customFormat="1" ht="19.899999999999999" customHeight="1">
      <c r="B103" s="326"/>
      <c r="D103" s="327" t="s">
        <v>1283</v>
      </c>
      <c r="E103" s="328"/>
      <c r="F103" s="328"/>
      <c r="G103" s="328"/>
      <c r="H103" s="328"/>
      <c r="I103" s="328"/>
      <c r="J103" s="329">
        <f>J173</f>
        <v>0</v>
      </c>
      <c r="L103" s="326"/>
    </row>
    <row r="104" spans="2:65" s="242" customFormat="1" ht="21.75" customHeight="1">
      <c r="B104" s="243"/>
      <c r="L104" s="243"/>
    </row>
    <row r="105" spans="2:65" s="242" customFormat="1" ht="6.95" customHeight="1">
      <c r="B105" s="243"/>
      <c r="L105" s="243"/>
    </row>
    <row r="106" spans="2:65" s="242" customFormat="1" ht="29.25" customHeight="1">
      <c r="B106" s="243"/>
      <c r="C106" s="320" t="s">
        <v>1287</v>
      </c>
      <c r="J106" s="428">
        <f>ROUND(J107 + J108 + J109 + J110 + J111 + J112,2)</f>
        <v>0</v>
      </c>
      <c r="L106" s="243"/>
      <c r="N106" s="361" t="s">
        <v>33</v>
      </c>
    </row>
    <row r="107" spans="2:65" s="242" customFormat="1" ht="18" customHeight="1">
      <c r="B107" s="352"/>
      <c r="C107" s="368"/>
      <c r="D107" s="585" t="s">
        <v>1228</v>
      </c>
      <c r="E107" s="590"/>
      <c r="F107" s="590"/>
      <c r="G107" s="368"/>
      <c r="H107" s="368"/>
      <c r="I107" s="368"/>
      <c r="J107" s="419">
        <v>0</v>
      </c>
      <c r="K107" s="368"/>
      <c r="L107" s="352"/>
      <c r="M107" s="368"/>
      <c r="N107" s="430" t="s">
        <v>445</v>
      </c>
      <c r="O107" s="368"/>
      <c r="P107" s="368"/>
      <c r="Q107" s="368"/>
      <c r="R107" s="368"/>
      <c r="S107" s="368"/>
      <c r="T107" s="368"/>
      <c r="U107" s="368"/>
      <c r="V107" s="368"/>
      <c r="W107" s="368"/>
      <c r="X107" s="368"/>
      <c r="Y107" s="368"/>
      <c r="Z107" s="368"/>
      <c r="AA107" s="368"/>
      <c r="AB107" s="368"/>
      <c r="AC107" s="368"/>
      <c r="AD107" s="368"/>
      <c r="AE107" s="368"/>
      <c r="AF107" s="368"/>
      <c r="AG107" s="368"/>
      <c r="AH107" s="368"/>
      <c r="AI107" s="368"/>
      <c r="AJ107" s="368"/>
      <c r="AK107" s="368"/>
      <c r="AL107" s="368"/>
      <c r="AM107" s="368"/>
      <c r="AN107" s="368"/>
      <c r="AO107" s="368"/>
      <c r="AP107" s="368"/>
      <c r="AQ107" s="368"/>
      <c r="AR107" s="368"/>
      <c r="AS107" s="368"/>
      <c r="AT107" s="368"/>
      <c r="AU107" s="368"/>
      <c r="AV107" s="368"/>
      <c r="AW107" s="368"/>
      <c r="AX107" s="368"/>
      <c r="AY107" s="431" t="s">
        <v>1211</v>
      </c>
      <c r="AZ107" s="368"/>
      <c r="BA107" s="368"/>
      <c r="BB107" s="368"/>
      <c r="BC107" s="368"/>
      <c r="BD107" s="368"/>
      <c r="BE107" s="432">
        <f t="shared" ref="BE107:BE112" si="0">IF(N107="základní",J107,0)</f>
        <v>0</v>
      </c>
      <c r="BF107" s="432">
        <f t="shared" ref="BF107:BF112" si="1">IF(N107="snížená",J107,0)</f>
        <v>0</v>
      </c>
      <c r="BG107" s="432">
        <f t="shared" ref="BG107:BG112" si="2">IF(N107="zákl. přenesená",J107,0)</f>
        <v>0</v>
      </c>
      <c r="BH107" s="432">
        <f t="shared" ref="BH107:BH112" si="3">IF(N107="sníž. přenesená",J107,0)</f>
        <v>0</v>
      </c>
      <c r="BI107" s="432">
        <f t="shared" ref="BI107:BI112" si="4">IF(N107="nulová",J107,0)</f>
        <v>0</v>
      </c>
      <c r="BJ107" s="431" t="s">
        <v>87</v>
      </c>
      <c r="BK107" s="368"/>
      <c r="BL107" s="368"/>
      <c r="BM107" s="368"/>
    </row>
    <row r="108" spans="2:65" s="242" customFormat="1" ht="18" customHeight="1">
      <c r="B108" s="352"/>
      <c r="C108" s="368"/>
      <c r="D108" s="585" t="s">
        <v>1288</v>
      </c>
      <c r="E108" s="590"/>
      <c r="F108" s="590"/>
      <c r="G108" s="368"/>
      <c r="H108" s="368"/>
      <c r="I108" s="368"/>
      <c r="J108" s="419">
        <v>0</v>
      </c>
      <c r="K108" s="368"/>
      <c r="L108" s="352"/>
      <c r="M108" s="368"/>
      <c r="N108" s="430" t="s">
        <v>445</v>
      </c>
      <c r="O108" s="368"/>
      <c r="P108" s="368"/>
      <c r="Q108" s="368"/>
      <c r="R108" s="368"/>
      <c r="S108" s="368"/>
      <c r="T108" s="368"/>
      <c r="U108" s="368"/>
      <c r="V108" s="368"/>
      <c r="W108" s="368"/>
      <c r="X108" s="368"/>
      <c r="Y108" s="368"/>
      <c r="Z108" s="368"/>
      <c r="AA108" s="368"/>
      <c r="AB108" s="368"/>
      <c r="AC108" s="368"/>
      <c r="AD108" s="368"/>
      <c r="AE108" s="368"/>
      <c r="AF108" s="368"/>
      <c r="AG108" s="368"/>
      <c r="AH108" s="368"/>
      <c r="AI108" s="368"/>
      <c r="AJ108" s="368"/>
      <c r="AK108" s="368"/>
      <c r="AL108" s="368"/>
      <c r="AM108" s="368"/>
      <c r="AN108" s="368"/>
      <c r="AO108" s="368"/>
      <c r="AP108" s="368"/>
      <c r="AQ108" s="368"/>
      <c r="AR108" s="368"/>
      <c r="AS108" s="368"/>
      <c r="AT108" s="368"/>
      <c r="AU108" s="368"/>
      <c r="AV108" s="368"/>
      <c r="AW108" s="368"/>
      <c r="AX108" s="368"/>
      <c r="AY108" s="431" t="s">
        <v>1211</v>
      </c>
      <c r="AZ108" s="368"/>
      <c r="BA108" s="368"/>
      <c r="BB108" s="368"/>
      <c r="BC108" s="368"/>
      <c r="BD108" s="368"/>
      <c r="BE108" s="432">
        <f t="shared" si="0"/>
        <v>0</v>
      </c>
      <c r="BF108" s="432">
        <f t="shared" si="1"/>
        <v>0</v>
      </c>
      <c r="BG108" s="432">
        <f t="shared" si="2"/>
        <v>0</v>
      </c>
      <c r="BH108" s="432">
        <f t="shared" si="3"/>
        <v>0</v>
      </c>
      <c r="BI108" s="432">
        <f t="shared" si="4"/>
        <v>0</v>
      </c>
      <c r="BJ108" s="431" t="s">
        <v>87</v>
      </c>
      <c r="BK108" s="368"/>
      <c r="BL108" s="368"/>
      <c r="BM108" s="368"/>
    </row>
    <row r="109" spans="2:65" s="242" customFormat="1" ht="18" customHeight="1">
      <c r="B109" s="352"/>
      <c r="C109" s="368"/>
      <c r="D109" s="585" t="s">
        <v>1289</v>
      </c>
      <c r="E109" s="590"/>
      <c r="F109" s="590"/>
      <c r="G109" s="368"/>
      <c r="H109" s="368"/>
      <c r="I109" s="368"/>
      <c r="J109" s="419">
        <v>0</v>
      </c>
      <c r="K109" s="368"/>
      <c r="L109" s="352"/>
      <c r="M109" s="368"/>
      <c r="N109" s="430" t="s">
        <v>445</v>
      </c>
      <c r="O109" s="368"/>
      <c r="P109" s="368"/>
      <c r="Q109" s="368"/>
      <c r="R109" s="368"/>
      <c r="S109" s="368"/>
      <c r="T109" s="368"/>
      <c r="U109" s="368"/>
      <c r="V109" s="368"/>
      <c r="W109" s="368"/>
      <c r="X109" s="368"/>
      <c r="Y109" s="368"/>
      <c r="Z109" s="368"/>
      <c r="AA109" s="368"/>
      <c r="AB109" s="368"/>
      <c r="AC109" s="368"/>
      <c r="AD109" s="368"/>
      <c r="AE109" s="368"/>
      <c r="AF109" s="368"/>
      <c r="AG109" s="368"/>
      <c r="AH109" s="368"/>
      <c r="AI109" s="368"/>
      <c r="AJ109" s="368"/>
      <c r="AK109" s="368"/>
      <c r="AL109" s="368"/>
      <c r="AM109" s="368"/>
      <c r="AN109" s="368"/>
      <c r="AO109" s="368"/>
      <c r="AP109" s="368"/>
      <c r="AQ109" s="368"/>
      <c r="AR109" s="368"/>
      <c r="AS109" s="368"/>
      <c r="AT109" s="368"/>
      <c r="AU109" s="368"/>
      <c r="AV109" s="368"/>
      <c r="AW109" s="368"/>
      <c r="AX109" s="368"/>
      <c r="AY109" s="431" t="s">
        <v>1211</v>
      </c>
      <c r="AZ109" s="368"/>
      <c r="BA109" s="368"/>
      <c r="BB109" s="368"/>
      <c r="BC109" s="368"/>
      <c r="BD109" s="368"/>
      <c r="BE109" s="432">
        <f t="shared" si="0"/>
        <v>0</v>
      </c>
      <c r="BF109" s="432">
        <f t="shared" si="1"/>
        <v>0</v>
      </c>
      <c r="BG109" s="432">
        <f t="shared" si="2"/>
        <v>0</v>
      </c>
      <c r="BH109" s="432">
        <f t="shared" si="3"/>
        <v>0</v>
      </c>
      <c r="BI109" s="432">
        <f t="shared" si="4"/>
        <v>0</v>
      </c>
      <c r="BJ109" s="431" t="s">
        <v>87</v>
      </c>
      <c r="BK109" s="368"/>
      <c r="BL109" s="368"/>
      <c r="BM109" s="368"/>
    </row>
    <row r="110" spans="2:65" s="242" customFormat="1" ht="18" customHeight="1">
      <c r="B110" s="352"/>
      <c r="C110" s="368"/>
      <c r="D110" s="585" t="s">
        <v>1233</v>
      </c>
      <c r="E110" s="590"/>
      <c r="F110" s="590"/>
      <c r="G110" s="368"/>
      <c r="H110" s="368"/>
      <c r="I110" s="368"/>
      <c r="J110" s="419">
        <v>0</v>
      </c>
      <c r="K110" s="368"/>
      <c r="L110" s="352"/>
      <c r="M110" s="368"/>
      <c r="N110" s="430" t="s">
        <v>445</v>
      </c>
      <c r="O110" s="368"/>
      <c r="P110" s="368"/>
      <c r="Q110" s="368"/>
      <c r="R110" s="368"/>
      <c r="S110" s="368"/>
      <c r="T110" s="368"/>
      <c r="U110" s="368"/>
      <c r="V110" s="368"/>
      <c r="W110" s="368"/>
      <c r="X110" s="368"/>
      <c r="Y110" s="368"/>
      <c r="Z110" s="368"/>
      <c r="AA110" s="368"/>
      <c r="AB110" s="368"/>
      <c r="AC110" s="368"/>
      <c r="AD110" s="368"/>
      <c r="AE110" s="368"/>
      <c r="AF110" s="368"/>
      <c r="AG110" s="368"/>
      <c r="AH110" s="368"/>
      <c r="AI110" s="368"/>
      <c r="AJ110" s="368"/>
      <c r="AK110" s="368"/>
      <c r="AL110" s="368"/>
      <c r="AM110" s="368"/>
      <c r="AN110" s="368"/>
      <c r="AO110" s="368"/>
      <c r="AP110" s="368"/>
      <c r="AQ110" s="368"/>
      <c r="AR110" s="368"/>
      <c r="AS110" s="368"/>
      <c r="AT110" s="368"/>
      <c r="AU110" s="368"/>
      <c r="AV110" s="368"/>
      <c r="AW110" s="368"/>
      <c r="AX110" s="368"/>
      <c r="AY110" s="431" t="s">
        <v>1211</v>
      </c>
      <c r="AZ110" s="368"/>
      <c r="BA110" s="368"/>
      <c r="BB110" s="368"/>
      <c r="BC110" s="368"/>
      <c r="BD110" s="368"/>
      <c r="BE110" s="432">
        <f t="shared" si="0"/>
        <v>0</v>
      </c>
      <c r="BF110" s="432">
        <f t="shared" si="1"/>
        <v>0</v>
      </c>
      <c r="BG110" s="432">
        <f t="shared" si="2"/>
        <v>0</v>
      </c>
      <c r="BH110" s="432">
        <f t="shared" si="3"/>
        <v>0</v>
      </c>
      <c r="BI110" s="432">
        <f t="shared" si="4"/>
        <v>0</v>
      </c>
      <c r="BJ110" s="431" t="s">
        <v>87</v>
      </c>
      <c r="BK110" s="368"/>
      <c r="BL110" s="368"/>
      <c r="BM110" s="368"/>
    </row>
    <row r="111" spans="2:65" s="242" customFormat="1" ht="18" customHeight="1">
      <c r="B111" s="352"/>
      <c r="C111" s="368"/>
      <c r="D111" s="585" t="s">
        <v>1290</v>
      </c>
      <c r="E111" s="590"/>
      <c r="F111" s="590"/>
      <c r="G111" s="368"/>
      <c r="H111" s="368"/>
      <c r="I111" s="368"/>
      <c r="J111" s="419">
        <v>0</v>
      </c>
      <c r="K111" s="368"/>
      <c r="L111" s="352"/>
      <c r="M111" s="368"/>
      <c r="N111" s="430" t="s">
        <v>445</v>
      </c>
      <c r="O111" s="368"/>
      <c r="P111" s="368"/>
      <c r="Q111" s="368"/>
      <c r="R111" s="368"/>
      <c r="S111" s="368"/>
      <c r="T111" s="368"/>
      <c r="U111" s="368"/>
      <c r="V111" s="368"/>
      <c r="W111" s="368"/>
      <c r="X111" s="368"/>
      <c r="Y111" s="368"/>
      <c r="Z111" s="368"/>
      <c r="AA111" s="368"/>
      <c r="AB111" s="368"/>
      <c r="AC111" s="368"/>
      <c r="AD111" s="368"/>
      <c r="AE111" s="368"/>
      <c r="AF111" s="368"/>
      <c r="AG111" s="368"/>
      <c r="AH111" s="368"/>
      <c r="AI111" s="368"/>
      <c r="AJ111" s="368"/>
      <c r="AK111" s="368"/>
      <c r="AL111" s="368"/>
      <c r="AM111" s="368"/>
      <c r="AN111" s="368"/>
      <c r="AO111" s="368"/>
      <c r="AP111" s="368"/>
      <c r="AQ111" s="368"/>
      <c r="AR111" s="368"/>
      <c r="AS111" s="368"/>
      <c r="AT111" s="368"/>
      <c r="AU111" s="368"/>
      <c r="AV111" s="368"/>
      <c r="AW111" s="368"/>
      <c r="AX111" s="368"/>
      <c r="AY111" s="431" t="s">
        <v>1211</v>
      </c>
      <c r="AZ111" s="368"/>
      <c r="BA111" s="368"/>
      <c r="BB111" s="368"/>
      <c r="BC111" s="368"/>
      <c r="BD111" s="368"/>
      <c r="BE111" s="432">
        <f t="shared" si="0"/>
        <v>0</v>
      </c>
      <c r="BF111" s="432">
        <f t="shared" si="1"/>
        <v>0</v>
      </c>
      <c r="BG111" s="432">
        <f t="shared" si="2"/>
        <v>0</v>
      </c>
      <c r="BH111" s="432">
        <f t="shared" si="3"/>
        <v>0</v>
      </c>
      <c r="BI111" s="432">
        <f t="shared" si="4"/>
        <v>0</v>
      </c>
      <c r="BJ111" s="431" t="s">
        <v>87</v>
      </c>
      <c r="BK111" s="368"/>
      <c r="BL111" s="368"/>
      <c r="BM111" s="368"/>
    </row>
    <row r="112" spans="2:65" s="242" customFormat="1" ht="18" customHeight="1">
      <c r="B112" s="352"/>
      <c r="C112" s="368"/>
      <c r="D112" s="429" t="s">
        <v>1291</v>
      </c>
      <c r="E112" s="368"/>
      <c r="F112" s="368"/>
      <c r="G112" s="368"/>
      <c r="H112" s="368"/>
      <c r="I112" s="368"/>
      <c r="J112" s="419">
        <f>ROUND(J30*T112,2)</f>
        <v>0</v>
      </c>
      <c r="K112" s="368"/>
      <c r="L112" s="352"/>
      <c r="M112" s="368"/>
      <c r="N112" s="430" t="s">
        <v>445</v>
      </c>
      <c r="O112" s="368"/>
      <c r="P112" s="368"/>
      <c r="Q112" s="368"/>
      <c r="R112" s="368"/>
      <c r="S112" s="368"/>
      <c r="T112" s="368"/>
      <c r="U112" s="368"/>
      <c r="V112" s="368"/>
      <c r="W112" s="368"/>
      <c r="X112" s="368"/>
      <c r="Y112" s="368"/>
      <c r="Z112" s="368"/>
      <c r="AA112" s="368"/>
      <c r="AB112" s="368"/>
      <c r="AC112" s="368"/>
      <c r="AD112" s="368"/>
      <c r="AE112" s="368"/>
      <c r="AF112" s="368"/>
      <c r="AG112" s="368"/>
      <c r="AH112" s="368"/>
      <c r="AI112" s="368"/>
      <c r="AJ112" s="368"/>
      <c r="AK112" s="368"/>
      <c r="AL112" s="368"/>
      <c r="AM112" s="368"/>
      <c r="AN112" s="368"/>
      <c r="AO112" s="368"/>
      <c r="AP112" s="368"/>
      <c r="AQ112" s="368"/>
      <c r="AR112" s="368"/>
      <c r="AS112" s="368"/>
      <c r="AT112" s="368"/>
      <c r="AU112" s="368"/>
      <c r="AV112" s="368"/>
      <c r="AW112" s="368"/>
      <c r="AX112" s="368"/>
      <c r="AY112" s="431" t="s">
        <v>1292</v>
      </c>
      <c r="AZ112" s="368"/>
      <c r="BA112" s="368"/>
      <c r="BB112" s="368"/>
      <c r="BC112" s="368"/>
      <c r="BD112" s="368"/>
      <c r="BE112" s="432">
        <f t="shared" si="0"/>
        <v>0</v>
      </c>
      <c r="BF112" s="432">
        <f t="shared" si="1"/>
        <v>0</v>
      </c>
      <c r="BG112" s="432">
        <f t="shared" si="2"/>
        <v>0</v>
      </c>
      <c r="BH112" s="432">
        <f t="shared" si="3"/>
        <v>0</v>
      </c>
      <c r="BI112" s="432">
        <f t="shared" si="4"/>
        <v>0</v>
      </c>
      <c r="BJ112" s="431" t="s">
        <v>87</v>
      </c>
      <c r="BK112" s="368"/>
      <c r="BL112" s="368"/>
      <c r="BM112" s="368"/>
    </row>
    <row r="113" spans="2:12" s="242" customFormat="1">
      <c r="B113" s="243"/>
      <c r="L113" s="243"/>
    </row>
    <row r="114" spans="2:12" s="242" customFormat="1" ht="29.25" customHeight="1">
      <c r="B114" s="243"/>
      <c r="C114" s="424" t="s">
        <v>1271</v>
      </c>
      <c r="D114" s="312"/>
      <c r="E114" s="312"/>
      <c r="F114" s="312"/>
      <c r="G114" s="312"/>
      <c r="H114" s="312"/>
      <c r="I114" s="312"/>
      <c r="J114" s="425">
        <f>ROUND(J96+J106,2)</f>
        <v>0</v>
      </c>
      <c r="K114" s="312"/>
      <c r="L114" s="243"/>
    </row>
    <row r="115" spans="2:12" s="242" customFormat="1" ht="6.95" customHeight="1">
      <c r="B115" s="253"/>
      <c r="C115" s="254"/>
      <c r="D115" s="254"/>
      <c r="E115" s="254"/>
      <c r="F115" s="254"/>
      <c r="G115" s="254"/>
      <c r="H115" s="254"/>
      <c r="I115" s="254"/>
      <c r="J115" s="254"/>
      <c r="K115" s="254"/>
      <c r="L115" s="243"/>
    </row>
    <row r="119" spans="2:12" s="242" customFormat="1" ht="6.95" customHeight="1">
      <c r="B119" s="255"/>
      <c r="C119" s="256"/>
      <c r="D119" s="256"/>
      <c r="E119" s="256"/>
      <c r="F119" s="256"/>
      <c r="G119" s="256"/>
      <c r="H119" s="256"/>
      <c r="I119" s="256"/>
      <c r="J119" s="256"/>
      <c r="K119" s="256"/>
      <c r="L119" s="243"/>
    </row>
    <row r="120" spans="2:12" s="242" customFormat="1" ht="24.95" customHeight="1">
      <c r="B120" s="243"/>
      <c r="C120" s="231" t="s">
        <v>515</v>
      </c>
      <c r="L120" s="243"/>
    </row>
    <row r="121" spans="2:12" s="242" customFormat="1" ht="6.95" customHeight="1">
      <c r="B121" s="243"/>
      <c r="L121" s="243"/>
    </row>
    <row r="122" spans="2:12" s="242" customFormat="1" ht="12" customHeight="1">
      <c r="B122" s="243"/>
      <c r="C122" s="237" t="s">
        <v>427</v>
      </c>
      <c r="L122" s="243"/>
    </row>
    <row r="123" spans="2:12" s="242" customFormat="1" ht="16.5" customHeight="1">
      <c r="B123" s="243"/>
      <c r="E123" s="581" t="str">
        <f>E7</f>
        <v>Výstavba ZTV Nivy II.</v>
      </c>
      <c r="F123" s="582"/>
      <c r="G123" s="582"/>
      <c r="H123" s="582"/>
      <c r="L123" s="243"/>
    </row>
    <row r="124" spans="2:12" s="242" customFormat="1" ht="12" customHeight="1">
      <c r="B124" s="243"/>
      <c r="C124" s="237" t="s">
        <v>499</v>
      </c>
      <c r="L124" s="243"/>
    </row>
    <row r="125" spans="2:12" s="242" customFormat="1" ht="16.5" customHeight="1">
      <c r="B125" s="243"/>
      <c r="E125" s="554" t="str">
        <f>E9</f>
        <v>SO 402 - Rozvody trubek HDPE</v>
      </c>
      <c r="F125" s="580"/>
      <c r="G125" s="580"/>
      <c r="H125" s="580"/>
      <c r="L125" s="243"/>
    </row>
    <row r="126" spans="2:12" s="242" customFormat="1" ht="6.95" customHeight="1">
      <c r="B126" s="243"/>
      <c r="L126" s="243"/>
    </row>
    <row r="127" spans="2:12" s="242" customFormat="1" ht="12" customHeight="1">
      <c r="B127" s="243"/>
      <c r="C127" s="237" t="s">
        <v>431</v>
      </c>
      <c r="F127" s="235" t="str">
        <f>F12</f>
        <v>Dačice</v>
      </c>
      <c r="I127" s="237" t="s">
        <v>432</v>
      </c>
      <c r="J127" s="263" t="str">
        <f>IF(J12="","",J12)</f>
        <v>24. 8. 2023</v>
      </c>
      <c r="L127" s="243"/>
    </row>
    <row r="128" spans="2:12" s="242" customFormat="1" ht="6.95" customHeight="1">
      <c r="B128" s="243"/>
      <c r="L128" s="243"/>
    </row>
    <row r="129" spans="2:65" s="242" customFormat="1" ht="25.7" customHeight="1">
      <c r="B129" s="243"/>
      <c r="C129" s="237" t="s">
        <v>434</v>
      </c>
      <c r="F129" s="235" t="str">
        <f>E15</f>
        <v>Město Dačice, Krajířova 27, Dačice</v>
      </c>
      <c r="I129" s="237" t="s">
        <v>55</v>
      </c>
      <c r="J129" s="240" t="str">
        <f>E21</f>
        <v>Ing. Martin Antoňů, Řečice 31, Dačice</v>
      </c>
      <c r="L129" s="243"/>
    </row>
    <row r="130" spans="2:65" s="242" customFormat="1" ht="15.2" customHeight="1">
      <c r="B130" s="243"/>
      <c r="C130" s="237" t="s">
        <v>435</v>
      </c>
      <c r="F130" s="235" t="str">
        <f>IF(E18="","",E18)</f>
        <v>Vyplň údaj</v>
      </c>
      <c r="I130" s="237" t="s">
        <v>439</v>
      </c>
      <c r="J130" s="240" t="str">
        <f>E24</f>
        <v>Ing. Martin Antoňů</v>
      </c>
      <c r="L130" s="243"/>
    </row>
    <row r="131" spans="2:65" s="242" customFormat="1" ht="10.35" customHeight="1">
      <c r="B131" s="243"/>
      <c r="L131" s="243"/>
    </row>
    <row r="132" spans="2:65" s="330" customFormat="1" ht="29.25" customHeight="1">
      <c r="B132" s="331"/>
      <c r="C132" s="332" t="s">
        <v>516</v>
      </c>
      <c r="D132" s="333" t="s">
        <v>457</v>
      </c>
      <c r="E132" s="333" t="s">
        <v>453</v>
      </c>
      <c r="F132" s="333" t="s">
        <v>454</v>
      </c>
      <c r="G132" s="333" t="s">
        <v>120</v>
      </c>
      <c r="H132" s="333" t="s">
        <v>517</v>
      </c>
      <c r="I132" s="333" t="s">
        <v>518</v>
      </c>
      <c r="J132" s="334" t="s">
        <v>505</v>
      </c>
      <c r="K132" s="433" t="s">
        <v>519</v>
      </c>
      <c r="L132" s="331"/>
      <c r="M132" s="270" t="s">
        <v>406</v>
      </c>
      <c r="N132" s="271" t="s">
        <v>33</v>
      </c>
      <c r="O132" s="271" t="s">
        <v>520</v>
      </c>
      <c r="P132" s="271" t="s">
        <v>521</v>
      </c>
      <c r="Q132" s="271" t="s">
        <v>522</v>
      </c>
      <c r="R132" s="271" t="s">
        <v>523</v>
      </c>
      <c r="S132" s="271" t="s">
        <v>524</v>
      </c>
      <c r="T132" s="271" t="s">
        <v>525</v>
      </c>
      <c r="U132" s="272" t="s">
        <v>1293</v>
      </c>
    </row>
    <row r="133" spans="2:65" s="242" customFormat="1" ht="22.9" customHeight="1">
      <c r="B133" s="243"/>
      <c r="C133" s="276" t="s">
        <v>526</v>
      </c>
      <c r="J133" s="335">
        <f>BK133</f>
        <v>0</v>
      </c>
      <c r="L133" s="243"/>
      <c r="M133" s="273"/>
      <c r="N133" s="264"/>
      <c r="O133" s="264"/>
      <c r="P133" s="336">
        <f>P134+P137+P172</f>
        <v>0</v>
      </c>
      <c r="Q133" s="264"/>
      <c r="R133" s="336">
        <f>R134+R137+R172</f>
        <v>2.5404513199999998</v>
      </c>
      <c r="S133" s="264"/>
      <c r="T133" s="336">
        <f>T134+T137+T172</f>
        <v>0</v>
      </c>
      <c r="U133" s="265"/>
      <c r="AT133" s="227" t="s">
        <v>471</v>
      </c>
      <c r="AU133" s="227" t="s">
        <v>506</v>
      </c>
      <c r="BK133" s="338">
        <f>BK134+BK137+BK172</f>
        <v>0</v>
      </c>
    </row>
    <row r="134" spans="2:65" s="339" customFormat="1" ht="25.9" customHeight="1">
      <c r="B134" s="340"/>
      <c r="D134" s="341" t="s">
        <v>471</v>
      </c>
      <c r="E134" s="342" t="s">
        <v>59</v>
      </c>
      <c r="F134" s="342" t="s">
        <v>1294</v>
      </c>
      <c r="I134" s="343"/>
      <c r="J134" s="344">
        <f>BK134</f>
        <v>0</v>
      </c>
      <c r="L134" s="340"/>
      <c r="M134" s="345"/>
      <c r="P134" s="346">
        <f>P135</f>
        <v>0</v>
      </c>
      <c r="R134" s="346">
        <f>R135</f>
        <v>0</v>
      </c>
      <c r="T134" s="346">
        <f>T135</f>
        <v>0</v>
      </c>
      <c r="U134" s="434"/>
      <c r="AR134" s="341" t="s">
        <v>87</v>
      </c>
      <c r="AT134" s="348" t="s">
        <v>471</v>
      </c>
      <c r="AU134" s="348" t="s">
        <v>472</v>
      </c>
      <c r="AY134" s="341" t="s">
        <v>528</v>
      </c>
      <c r="BK134" s="349">
        <f>BK135</f>
        <v>0</v>
      </c>
    </row>
    <row r="135" spans="2:65" s="339" customFormat="1" ht="22.9" customHeight="1">
      <c r="B135" s="340"/>
      <c r="D135" s="341" t="s">
        <v>471</v>
      </c>
      <c r="E135" s="350" t="s">
        <v>847</v>
      </c>
      <c r="F135" s="350" t="s">
        <v>1321</v>
      </c>
      <c r="I135" s="343"/>
      <c r="J135" s="351">
        <f>BK135</f>
        <v>0</v>
      </c>
      <c r="L135" s="340"/>
      <c r="M135" s="345"/>
      <c r="P135" s="346">
        <f>P136</f>
        <v>0</v>
      </c>
      <c r="R135" s="346">
        <f>R136</f>
        <v>0</v>
      </c>
      <c r="T135" s="346">
        <f>T136</f>
        <v>0</v>
      </c>
      <c r="U135" s="434"/>
      <c r="AR135" s="341" t="s">
        <v>87</v>
      </c>
      <c r="AT135" s="348" t="s">
        <v>471</v>
      </c>
      <c r="AU135" s="348" t="s">
        <v>87</v>
      </c>
      <c r="AY135" s="341" t="s">
        <v>528</v>
      </c>
      <c r="BK135" s="349">
        <f>BK136</f>
        <v>0</v>
      </c>
    </row>
    <row r="136" spans="2:65" s="242" customFormat="1" ht="24.2" customHeight="1">
      <c r="B136" s="352"/>
      <c r="C136" s="353" t="s">
        <v>803</v>
      </c>
      <c r="D136" s="353" t="s">
        <v>529</v>
      </c>
      <c r="E136" s="354" t="s">
        <v>1327</v>
      </c>
      <c r="F136" s="355" t="s">
        <v>1328</v>
      </c>
      <c r="G136" s="356" t="s">
        <v>343</v>
      </c>
      <c r="H136" s="357">
        <v>6.3849999999999998</v>
      </c>
      <c r="I136" s="358"/>
      <c r="J136" s="359">
        <f>ROUND(I136*H136,2)</f>
        <v>0</v>
      </c>
      <c r="K136" s="435"/>
      <c r="L136" s="243"/>
      <c r="M136" s="360" t="s">
        <v>406</v>
      </c>
      <c r="N136" s="361" t="s">
        <v>445</v>
      </c>
      <c r="P136" s="362">
        <f>O136*H136</f>
        <v>0</v>
      </c>
      <c r="Q136" s="362">
        <v>0</v>
      </c>
      <c r="R136" s="362">
        <f>Q136*H136</f>
        <v>0</v>
      </c>
      <c r="S136" s="362">
        <v>0</v>
      </c>
      <c r="T136" s="362">
        <f>S136*H136</f>
        <v>0</v>
      </c>
      <c r="U136" s="436" t="s">
        <v>406</v>
      </c>
      <c r="AR136" s="364" t="s">
        <v>91</v>
      </c>
      <c r="AT136" s="364" t="s">
        <v>529</v>
      </c>
      <c r="AU136" s="364" t="s">
        <v>293</v>
      </c>
      <c r="AY136" s="227" t="s">
        <v>528</v>
      </c>
      <c r="BE136" s="365">
        <f>IF(N136="základní",J136,0)</f>
        <v>0</v>
      </c>
      <c r="BF136" s="365">
        <f>IF(N136="snížená",J136,0)</f>
        <v>0</v>
      </c>
      <c r="BG136" s="365">
        <f>IF(N136="zákl. přenesená",J136,0)</f>
        <v>0</v>
      </c>
      <c r="BH136" s="365">
        <f>IF(N136="sníž. přenesená",J136,0)</f>
        <v>0</v>
      </c>
      <c r="BI136" s="365">
        <f>IF(N136="nulová",J136,0)</f>
        <v>0</v>
      </c>
      <c r="BJ136" s="227" t="s">
        <v>87</v>
      </c>
      <c r="BK136" s="365">
        <f>ROUND(I136*H136,2)</f>
        <v>0</v>
      </c>
      <c r="BL136" s="227" t="s">
        <v>91</v>
      </c>
      <c r="BM136" s="364" t="s">
        <v>1549</v>
      </c>
    </row>
    <row r="137" spans="2:65" s="339" customFormat="1" ht="25.9" customHeight="1">
      <c r="B137" s="340"/>
      <c r="D137" s="341" t="s">
        <v>471</v>
      </c>
      <c r="E137" s="342" t="s">
        <v>679</v>
      </c>
      <c r="F137" s="342" t="s">
        <v>1330</v>
      </c>
      <c r="I137" s="343"/>
      <c r="J137" s="344">
        <f>BK137</f>
        <v>0</v>
      </c>
      <c r="L137" s="340"/>
      <c r="M137" s="345"/>
      <c r="P137" s="346">
        <f>P138+P153</f>
        <v>0</v>
      </c>
      <c r="R137" s="346">
        <f>R138+R153</f>
        <v>2.5404513199999998</v>
      </c>
      <c r="T137" s="346">
        <f>T138+T153</f>
        <v>0</v>
      </c>
      <c r="U137" s="434"/>
      <c r="AR137" s="341" t="s">
        <v>89</v>
      </c>
      <c r="AT137" s="348" t="s">
        <v>471</v>
      </c>
      <c r="AU137" s="348" t="s">
        <v>472</v>
      </c>
      <c r="AY137" s="341" t="s">
        <v>528</v>
      </c>
      <c r="BK137" s="349">
        <f>BK138+BK153</f>
        <v>0</v>
      </c>
    </row>
    <row r="138" spans="2:65" s="339" customFormat="1" ht="22.9" customHeight="1">
      <c r="B138" s="340"/>
      <c r="D138" s="341" t="s">
        <v>471</v>
      </c>
      <c r="E138" s="350" t="s">
        <v>1550</v>
      </c>
      <c r="F138" s="350" t="s">
        <v>1551</v>
      </c>
      <c r="I138" s="343"/>
      <c r="J138" s="351">
        <f>BK138</f>
        <v>0</v>
      </c>
      <c r="L138" s="340"/>
      <c r="M138" s="345"/>
      <c r="P138" s="346">
        <f>SUM(P139:P152)</f>
        <v>0</v>
      </c>
      <c r="R138" s="346">
        <f>SUM(R139:R152)</f>
        <v>0.28560092000000004</v>
      </c>
      <c r="T138" s="346">
        <f>SUM(T139:T152)</f>
        <v>0</v>
      </c>
      <c r="U138" s="434"/>
      <c r="AR138" s="341" t="s">
        <v>89</v>
      </c>
      <c r="AT138" s="348" t="s">
        <v>471</v>
      </c>
      <c r="AU138" s="348" t="s">
        <v>87</v>
      </c>
      <c r="AY138" s="341" t="s">
        <v>528</v>
      </c>
      <c r="BK138" s="349">
        <f>SUM(BK139:BK152)</f>
        <v>0</v>
      </c>
    </row>
    <row r="139" spans="2:65" s="242" customFormat="1" ht="14.45" customHeight="1">
      <c r="B139" s="352"/>
      <c r="C139" s="353" t="s">
        <v>727</v>
      </c>
      <c r="D139" s="353" t="s">
        <v>529</v>
      </c>
      <c r="E139" s="354" t="s">
        <v>1552</v>
      </c>
      <c r="F139" s="355" t="s">
        <v>1553</v>
      </c>
      <c r="G139" s="356" t="s">
        <v>201</v>
      </c>
      <c r="H139" s="357">
        <v>52</v>
      </c>
      <c r="I139" s="358"/>
      <c r="J139" s="359">
        <f t="shared" ref="J139:J152" si="5">ROUND(I139*H139,2)</f>
        <v>0</v>
      </c>
      <c r="K139" s="435"/>
      <c r="L139" s="243"/>
      <c r="M139" s="360" t="s">
        <v>406</v>
      </c>
      <c r="N139" s="361" t="s">
        <v>445</v>
      </c>
      <c r="P139" s="362">
        <f t="shared" ref="P139:P152" si="6">O139*H139</f>
        <v>0</v>
      </c>
      <c r="Q139" s="362">
        <v>4.0000000000000003E-5</v>
      </c>
      <c r="R139" s="362">
        <f t="shared" ref="R139:R152" si="7">Q139*H139</f>
        <v>2.0800000000000003E-3</v>
      </c>
      <c r="S139" s="362">
        <v>0</v>
      </c>
      <c r="T139" s="362">
        <f t="shared" ref="T139:T152" si="8">S139*H139</f>
        <v>0</v>
      </c>
      <c r="U139" s="436" t="s">
        <v>406</v>
      </c>
      <c r="AR139" s="364" t="s">
        <v>1335</v>
      </c>
      <c r="AT139" s="364" t="s">
        <v>529</v>
      </c>
      <c r="AU139" s="364" t="s">
        <v>293</v>
      </c>
      <c r="AY139" s="227" t="s">
        <v>528</v>
      </c>
      <c r="BE139" s="365">
        <f t="shared" ref="BE139:BE152" si="9">IF(N139="základní",J139,0)</f>
        <v>0</v>
      </c>
      <c r="BF139" s="365">
        <f t="shared" ref="BF139:BF152" si="10">IF(N139="snížená",J139,0)</f>
        <v>0</v>
      </c>
      <c r="BG139" s="365">
        <f t="shared" ref="BG139:BG152" si="11">IF(N139="zákl. přenesená",J139,0)</f>
        <v>0</v>
      </c>
      <c r="BH139" s="365">
        <f t="shared" ref="BH139:BH152" si="12">IF(N139="sníž. přenesená",J139,0)</f>
        <v>0</v>
      </c>
      <c r="BI139" s="365">
        <f t="shared" ref="BI139:BI152" si="13">IF(N139="nulová",J139,0)</f>
        <v>0</v>
      </c>
      <c r="BJ139" s="227" t="s">
        <v>87</v>
      </c>
      <c r="BK139" s="365">
        <f t="shared" ref="BK139:BK152" si="14">ROUND(I139*H139,2)</f>
        <v>0</v>
      </c>
      <c r="BL139" s="227" t="s">
        <v>1335</v>
      </c>
      <c r="BM139" s="364" t="s">
        <v>1554</v>
      </c>
    </row>
    <row r="140" spans="2:65" s="242" customFormat="1" ht="24.2" customHeight="1">
      <c r="B140" s="352"/>
      <c r="C140" s="353" t="s">
        <v>711</v>
      </c>
      <c r="D140" s="353" t="s">
        <v>529</v>
      </c>
      <c r="E140" s="354" t="s">
        <v>1555</v>
      </c>
      <c r="F140" s="355" t="s">
        <v>1556</v>
      </c>
      <c r="G140" s="356" t="s">
        <v>201</v>
      </c>
      <c r="H140" s="357">
        <v>425</v>
      </c>
      <c r="I140" s="358"/>
      <c r="J140" s="359">
        <f t="shared" si="5"/>
        <v>0</v>
      </c>
      <c r="K140" s="435"/>
      <c r="L140" s="243"/>
      <c r="M140" s="360" t="s">
        <v>406</v>
      </c>
      <c r="N140" s="361" t="s">
        <v>445</v>
      </c>
      <c r="P140" s="362">
        <f t="shared" si="6"/>
        <v>0</v>
      </c>
      <c r="Q140" s="362">
        <v>2.0000000000000002E-5</v>
      </c>
      <c r="R140" s="362">
        <f t="shared" si="7"/>
        <v>8.5000000000000006E-3</v>
      </c>
      <c r="S140" s="362">
        <v>0</v>
      </c>
      <c r="T140" s="362">
        <f t="shared" si="8"/>
        <v>0</v>
      </c>
      <c r="U140" s="436" t="s">
        <v>406</v>
      </c>
      <c r="AR140" s="364" t="s">
        <v>1335</v>
      </c>
      <c r="AT140" s="364" t="s">
        <v>529</v>
      </c>
      <c r="AU140" s="364" t="s">
        <v>293</v>
      </c>
      <c r="AY140" s="227" t="s">
        <v>528</v>
      </c>
      <c r="BE140" s="365">
        <f t="shared" si="9"/>
        <v>0</v>
      </c>
      <c r="BF140" s="365">
        <f t="shared" si="10"/>
        <v>0</v>
      </c>
      <c r="BG140" s="365">
        <f t="shared" si="11"/>
        <v>0</v>
      </c>
      <c r="BH140" s="365">
        <f t="shared" si="12"/>
        <v>0</v>
      </c>
      <c r="BI140" s="365">
        <f t="shared" si="13"/>
        <v>0</v>
      </c>
      <c r="BJ140" s="227" t="s">
        <v>87</v>
      </c>
      <c r="BK140" s="365">
        <f t="shared" si="14"/>
        <v>0</v>
      </c>
      <c r="BL140" s="227" t="s">
        <v>1335</v>
      </c>
      <c r="BM140" s="364" t="s">
        <v>1557</v>
      </c>
    </row>
    <row r="141" spans="2:65" s="242" customFormat="1" ht="14.45" customHeight="1">
      <c r="B141" s="352"/>
      <c r="C141" s="395" t="s">
        <v>778</v>
      </c>
      <c r="D141" s="395" t="s">
        <v>679</v>
      </c>
      <c r="E141" s="396" t="s">
        <v>1558</v>
      </c>
      <c r="F141" s="397" t="s">
        <v>1559</v>
      </c>
      <c r="G141" s="398" t="s">
        <v>201</v>
      </c>
      <c r="H141" s="399">
        <v>134.4</v>
      </c>
      <c r="I141" s="400"/>
      <c r="J141" s="401">
        <f t="shared" si="5"/>
        <v>0</v>
      </c>
      <c r="K141" s="437"/>
      <c r="L141" s="402"/>
      <c r="M141" s="403" t="s">
        <v>406</v>
      </c>
      <c r="N141" s="404" t="s">
        <v>445</v>
      </c>
      <c r="P141" s="362">
        <f t="shared" si="6"/>
        <v>0</v>
      </c>
      <c r="Q141" s="362">
        <v>3.4000000000000002E-4</v>
      </c>
      <c r="R141" s="362">
        <f t="shared" si="7"/>
        <v>4.5696000000000007E-2</v>
      </c>
      <c r="S141" s="362">
        <v>0</v>
      </c>
      <c r="T141" s="362">
        <f t="shared" si="8"/>
        <v>0</v>
      </c>
      <c r="U141" s="436" t="s">
        <v>406</v>
      </c>
      <c r="AR141" s="364" t="s">
        <v>1345</v>
      </c>
      <c r="AT141" s="364" t="s">
        <v>679</v>
      </c>
      <c r="AU141" s="364" t="s">
        <v>293</v>
      </c>
      <c r="AY141" s="227" t="s">
        <v>528</v>
      </c>
      <c r="BE141" s="365">
        <f t="shared" si="9"/>
        <v>0</v>
      </c>
      <c r="BF141" s="365">
        <f t="shared" si="10"/>
        <v>0</v>
      </c>
      <c r="BG141" s="365">
        <f t="shared" si="11"/>
        <v>0</v>
      </c>
      <c r="BH141" s="365">
        <f t="shared" si="12"/>
        <v>0</v>
      </c>
      <c r="BI141" s="365">
        <f t="shared" si="13"/>
        <v>0</v>
      </c>
      <c r="BJ141" s="227" t="s">
        <v>87</v>
      </c>
      <c r="BK141" s="365">
        <f t="shared" si="14"/>
        <v>0</v>
      </c>
      <c r="BL141" s="227" t="s">
        <v>1345</v>
      </c>
      <c r="BM141" s="364" t="s">
        <v>1560</v>
      </c>
    </row>
    <row r="142" spans="2:65" s="242" customFormat="1" ht="14.45" customHeight="1">
      <c r="B142" s="352"/>
      <c r="C142" s="395" t="s">
        <v>783</v>
      </c>
      <c r="D142" s="395" t="s">
        <v>679</v>
      </c>
      <c r="E142" s="396" t="s">
        <v>1561</v>
      </c>
      <c r="F142" s="397" t="s">
        <v>1562</v>
      </c>
      <c r="G142" s="398" t="s">
        <v>201</v>
      </c>
      <c r="H142" s="399">
        <v>311.85000000000002</v>
      </c>
      <c r="I142" s="400"/>
      <c r="J142" s="401">
        <f t="shared" si="5"/>
        <v>0</v>
      </c>
      <c r="K142" s="437"/>
      <c r="L142" s="402"/>
      <c r="M142" s="403" t="s">
        <v>406</v>
      </c>
      <c r="N142" s="404" t="s">
        <v>445</v>
      </c>
      <c r="P142" s="362">
        <f t="shared" si="6"/>
        <v>0</v>
      </c>
      <c r="Q142" s="362">
        <v>3.4000000000000002E-4</v>
      </c>
      <c r="R142" s="362">
        <f t="shared" si="7"/>
        <v>0.10602900000000001</v>
      </c>
      <c r="S142" s="362">
        <v>0</v>
      </c>
      <c r="T142" s="362">
        <f t="shared" si="8"/>
        <v>0</v>
      </c>
      <c r="U142" s="436" t="s">
        <v>406</v>
      </c>
      <c r="AR142" s="364" t="s">
        <v>1345</v>
      </c>
      <c r="AT142" s="364" t="s">
        <v>679</v>
      </c>
      <c r="AU142" s="364" t="s">
        <v>293</v>
      </c>
      <c r="AY142" s="227" t="s">
        <v>528</v>
      </c>
      <c r="BE142" s="365">
        <f t="shared" si="9"/>
        <v>0</v>
      </c>
      <c r="BF142" s="365">
        <f t="shared" si="10"/>
        <v>0</v>
      </c>
      <c r="BG142" s="365">
        <f t="shared" si="11"/>
        <v>0</v>
      </c>
      <c r="BH142" s="365">
        <f t="shared" si="12"/>
        <v>0</v>
      </c>
      <c r="BI142" s="365">
        <f t="shared" si="13"/>
        <v>0</v>
      </c>
      <c r="BJ142" s="227" t="s">
        <v>87</v>
      </c>
      <c r="BK142" s="365">
        <f t="shared" si="14"/>
        <v>0</v>
      </c>
      <c r="BL142" s="227" t="s">
        <v>1345</v>
      </c>
      <c r="BM142" s="364" t="s">
        <v>1563</v>
      </c>
    </row>
    <row r="143" spans="2:65" s="242" customFormat="1" ht="24.2" customHeight="1">
      <c r="B143" s="352"/>
      <c r="C143" s="353" t="s">
        <v>758</v>
      </c>
      <c r="D143" s="353" t="s">
        <v>529</v>
      </c>
      <c r="E143" s="354" t="s">
        <v>1564</v>
      </c>
      <c r="F143" s="355" t="s">
        <v>1565</v>
      </c>
      <c r="G143" s="356" t="s">
        <v>292</v>
      </c>
      <c r="H143" s="357">
        <v>3</v>
      </c>
      <c r="I143" s="358"/>
      <c r="J143" s="359">
        <f t="shared" si="5"/>
        <v>0</v>
      </c>
      <c r="K143" s="435"/>
      <c r="L143" s="243"/>
      <c r="M143" s="360" t="s">
        <v>406</v>
      </c>
      <c r="N143" s="361" t="s">
        <v>445</v>
      </c>
      <c r="P143" s="362">
        <f t="shared" si="6"/>
        <v>0</v>
      </c>
      <c r="Q143" s="362">
        <v>8.0000000000000007E-5</v>
      </c>
      <c r="R143" s="362">
        <f t="shared" si="7"/>
        <v>2.4000000000000003E-4</v>
      </c>
      <c r="S143" s="362">
        <v>0</v>
      </c>
      <c r="T143" s="362">
        <f t="shared" si="8"/>
        <v>0</v>
      </c>
      <c r="U143" s="436" t="s">
        <v>406</v>
      </c>
      <c r="AR143" s="364" t="s">
        <v>1335</v>
      </c>
      <c r="AT143" s="364" t="s">
        <v>529</v>
      </c>
      <c r="AU143" s="364" t="s">
        <v>293</v>
      </c>
      <c r="AY143" s="227" t="s">
        <v>528</v>
      </c>
      <c r="BE143" s="365">
        <f t="shared" si="9"/>
        <v>0</v>
      </c>
      <c r="BF143" s="365">
        <f t="shared" si="10"/>
        <v>0</v>
      </c>
      <c r="BG143" s="365">
        <f t="shared" si="11"/>
        <v>0</v>
      </c>
      <c r="BH143" s="365">
        <f t="shared" si="12"/>
        <v>0</v>
      </c>
      <c r="BI143" s="365">
        <f t="shared" si="13"/>
        <v>0</v>
      </c>
      <c r="BJ143" s="227" t="s">
        <v>87</v>
      </c>
      <c r="BK143" s="365">
        <f t="shared" si="14"/>
        <v>0</v>
      </c>
      <c r="BL143" s="227" t="s">
        <v>1335</v>
      </c>
      <c r="BM143" s="364" t="s">
        <v>1566</v>
      </c>
    </row>
    <row r="144" spans="2:65" s="242" customFormat="1" ht="14.45" customHeight="1">
      <c r="B144" s="352"/>
      <c r="C144" s="395" t="s">
        <v>762</v>
      </c>
      <c r="D144" s="395" t="s">
        <v>679</v>
      </c>
      <c r="E144" s="396" t="s">
        <v>1567</v>
      </c>
      <c r="F144" s="397" t="s">
        <v>1568</v>
      </c>
      <c r="G144" s="398" t="s">
        <v>292</v>
      </c>
      <c r="H144" s="399">
        <v>3</v>
      </c>
      <c r="I144" s="400"/>
      <c r="J144" s="401">
        <f t="shared" si="5"/>
        <v>0</v>
      </c>
      <c r="K144" s="437"/>
      <c r="L144" s="402"/>
      <c r="M144" s="403" t="s">
        <v>406</v>
      </c>
      <c r="N144" s="404" t="s">
        <v>445</v>
      </c>
      <c r="P144" s="362">
        <f t="shared" si="6"/>
        <v>0</v>
      </c>
      <c r="Q144" s="362">
        <v>0</v>
      </c>
      <c r="R144" s="362">
        <f t="shared" si="7"/>
        <v>0</v>
      </c>
      <c r="S144" s="362">
        <v>0</v>
      </c>
      <c r="T144" s="362">
        <f t="shared" si="8"/>
        <v>0</v>
      </c>
      <c r="U144" s="436" t="s">
        <v>406</v>
      </c>
      <c r="AR144" s="364" t="s">
        <v>1569</v>
      </c>
      <c r="AT144" s="364" t="s">
        <v>679</v>
      </c>
      <c r="AU144" s="364" t="s">
        <v>293</v>
      </c>
      <c r="AY144" s="227" t="s">
        <v>528</v>
      </c>
      <c r="BE144" s="365">
        <f t="shared" si="9"/>
        <v>0</v>
      </c>
      <c r="BF144" s="365">
        <f t="shared" si="10"/>
        <v>0</v>
      </c>
      <c r="BG144" s="365">
        <f t="shared" si="11"/>
        <v>0</v>
      </c>
      <c r="BH144" s="365">
        <f t="shared" si="12"/>
        <v>0</v>
      </c>
      <c r="BI144" s="365">
        <f t="shared" si="13"/>
        <v>0</v>
      </c>
      <c r="BJ144" s="227" t="s">
        <v>87</v>
      </c>
      <c r="BK144" s="365">
        <f t="shared" si="14"/>
        <v>0</v>
      </c>
      <c r="BL144" s="227" t="s">
        <v>1335</v>
      </c>
      <c r="BM144" s="364" t="s">
        <v>1570</v>
      </c>
    </row>
    <row r="145" spans="2:65" s="242" customFormat="1" ht="14.45" customHeight="1">
      <c r="B145" s="352"/>
      <c r="C145" s="353" t="s">
        <v>752</v>
      </c>
      <c r="D145" s="353" t="s">
        <v>529</v>
      </c>
      <c r="E145" s="354" t="s">
        <v>1571</v>
      </c>
      <c r="F145" s="355" t="s">
        <v>1572</v>
      </c>
      <c r="G145" s="356" t="s">
        <v>292</v>
      </c>
      <c r="H145" s="357">
        <v>6</v>
      </c>
      <c r="I145" s="358"/>
      <c r="J145" s="359">
        <f t="shared" si="5"/>
        <v>0</v>
      </c>
      <c r="K145" s="435"/>
      <c r="L145" s="243"/>
      <c r="M145" s="360" t="s">
        <v>406</v>
      </c>
      <c r="N145" s="361" t="s">
        <v>445</v>
      </c>
      <c r="P145" s="362">
        <f t="shared" si="6"/>
        <v>0</v>
      </c>
      <c r="Q145" s="362">
        <v>2.5100000000000001E-3</v>
      </c>
      <c r="R145" s="362">
        <f t="shared" si="7"/>
        <v>1.506E-2</v>
      </c>
      <c r="S145" s="362">
        <v>0</v>
      </c>
      <c r="T145" s="362">
        <f t="shared" si="8"/>
        <v>0</v>
      </c>
      <c r="U145" s="436" t="s">
        <v>406</v>
      </c>
      <c r="AR145" s="364" t="s">
        <v>1335</v>
      </c>
      <c r="AT145" s="364" t="s">
        <v>529</v>
      </c>
      <c r="AU145" s="364" t="s">
        <v>293</v>
      </c>
      <c r="AY145" s="227" t="s">
        <v>528</v>
      </c>
      <c r="BE145" s="365">
        <f t="shared" si="9"/>
        <v>0</v>
      </c>
      <c r="BF145" s="365">
        <f t="shared" si="10"/>
        <v>0</v>
      </c>
      <c r="BG145" s="365">
        <f t="shared" si="11"/>
        <v>0</v>
      </c>
      <c r="BH145" s="365">
        <f t="shared" si="12"/>
        <v>0</v>
      </c>
      <c r="BI145" s="365">
        <f t="shared" si="13"/>
        <v>0</v>
      </c>
      <c r="BJ145" s="227" t="s">
        <v>87</v>
      </c>
      <c r="BK145" s="365">
        <f t="shared" si="14"/>
        <v>0</v>
      </c>
      <c r="BL145" s="227" t="s">
        <v>1335</v>
      </c>
      <c r="BM145" s="364" t="s">
        <v>1573</v>
      </c>
    </row>
    <row r="146" spans="2:65" s="242" customFormat="1" ht="14.45" customHeight="1">
      <c r="B146" s="352"/>
      <c r="C146" s="353" t="s">
        <v>742</v>
      </c>
      <c r="D146" s="353" t="s">
        <v>529</v>
      </c>
      <c r="E146" s="354" t="s">
        <v>1574</v>
      </c>
      <c r="F146" s="355" t="s">
        <v>1575</v>
      </c>
      <c r="G146" s="356" t="s">
        <v>1406</v>
      </c>
      <c r="H146" s="357">
        <v>0.128</v>
      </c>
      <c r="I146" s="358"/>
      <c r="J146" s="359">
        <f t="shared" si="5"/>
        <v>0</v>
      </c>
      <c r="K146" s="435"/>
      <c r="L146" s="243"/>
      <c r="M146" s="360" t="s">
        <v>406</v>
      </c>
      <c r="N146" s="361" t="s">
        <v>445</v>
      </c>
      <c r="P146" s="362">
        <f t="shared" si="6"/>
        <v>0</v>
      </c>
      <c r="Q146" s="362">
        <v>2.3900000000000002E-3</v>
      </c>
      <c r="R146" s="362">
        <f t="shared" si="7"/>
        <v>3.0592000000000005E-4</v>
      </c>
      <c r="S146" s="362">
        <v>0</v>
      </c>
      <c r="T146" s="362">
        <f t="shared" si="8"/>
        <v>0</v>
      </c>
      <c r="U146" s="436" t="s">
        <v>406</v>
      </c>
      <c r="AR146" s="364" t="s">
        <v>1335</v>
      </c>
      <c r="AT146" s="364" t="s">
        <v>529</v>
      </c>
      <c r="AU146" s="364" t="s">
        <v>293</v>
      </c>
      <c r="AY146" s="227" t="s">
        <v>528</v>
      </c>
      <c r="BE146" s="365">
        <f t="shared" si="9"/>
        <v>0</v>
      </c>
      <c r="BF146" s="365">
        <f t="shared" si="10"/>
        <v>0</v>
      </c>
      <c r="BG146" s="365">
        <f t="shared" si="11"/>
        <v>0</v>
      </c>
      <c r="BH146" s="365">
        <f t="shared" si="12"/>
        <v>0</v>
      </c>
      <c r="BI146" s="365">
        <f t="shared" si="13"/>
        <v>0</v>
      </c>
      <c r="BJ146" s="227" t="s">
        <v>87</v>
      </c>
      <c r="BK146" s="365">
        <f t="shared" si="14"/>
        <v>0</v>
      </c>
      <c r="BL146" s="227" t="s">
        <v>1335</v>
      </c>
      <c r="BM146" s="364" t="s">
        <v>1576</v>
      </c>
    </row>
    <row r="147" spans="2:65" s="242" customFormat="1" ht="24.2" customHeight="1">
      <c r="B147" s="352"/>
      <c r="C147" s="353" t="s">
        <v>716</v>
      </c>
      <c r="D147" s="353" t="s">
        <v>529</v>
      </c>
      <c r="E147" s="354" t="s">
        <v>1577</v>
      </c>
      <c r="F147" s="355" t="s">
        <v>1578</v>
      </c>
      <c r="G147" s="356" t="s">
        <v>292</v>
      </c>
      <c r="H147" s="357">
        <v>24</v>
      </c>
      <c r="I147" s="358"/>
      <c r="J147" s="359">
        <f t="shared" si="5"/>
        <v>0</v>
      </c>
      <c r="K147" s="435"/>
      <c r="L147" s="243"/>
      <c r="M147" s="360" t="s">
        <v>406</v>
      </c>
      <c r="N147" s="361" t="s">
        <v>445</v>
      </c>
      <c r="P147" s="362">
        <f t="shared" si="6"/>
        <v>0</v>
      </c>
      <c r="Q147" s="362">
        <v>5.0000000000000002E-5</v>
      </c>
      <c r="R147" s="362">
        <f t="shared" si="7"/>
        <v>1.2000000000000001E-3</v>
      </c>
      <c r="S147" s="362">
        <v>0</v>
      </c>
      <c r="T147" s="362">
        <f t="shared" si="8"/>
        <v>0</v>
      </c>
      <c r="U147" s="436" t="s">
        <v>406</v>
      </c>
      <c r="AR147" s="364" t="s">
        <v>1335</v>
      </c>
      <c r="AT147" s="364" t="s">
        <v>529</v>
      </c>
      <c r="AU147" s="364" t="s">
        <v>293</v>
      </c>
      <c r="AY147" s="227" t="s">
        <v>528</v>
      </c>
      <c r="BE147" s="365">
        <f t="shared" si="9"/>
        <v>0</v>
      </c>
      <c r="BF147" s="365">
        <f t="shared" si="10"/>
        <v>0</v>
      </c>
      <c r="BG147" s="365">
        <f t="shared" si="11"/>
        <v>0</v>
      </c>
      <c r="BH147" s="365">
        <f t="shared" si="12"/>
        <v>0</v>
      </c>
      <c r="BI147" s="365">
        <f t="shared" si="13"/>
        <v>0</v>
      </c>
      <c r="BJ147" s="227" t="s">
        <v>87</v>
      </c>
      <c r="BK147" s="365">
        <f t="shared" si="14"/>
        <v>0</v>
      </c>
      <c r="BL147" s="227" t="s">
        <v>1335</v>
      </c>
      <c r="BM147" s="364" t="s">
        <v>1579</v>
      </c>
    </row>
    <row r="148" spans="2:65" s="242" customFormat="1" ht="14.45" customHeight="1">
      <c r="B148" s="352"/>
      <c r="C148" s="395" t="s">
        <v>768</v>
      </c>
      <c r="D148" s="395" t="s">
        <v>679</v>
      </c>
      <c r="E148" s="396" t="s">
        <v>1580</v>
      </c>
      <c r="F148" s="397" t="s">
        <v>1581</v>
      </c>
      <c r="G148" s="398" t="s">
        <v>292</v>
      </c>
      <c r="H148" s="399">
        <v>12</v>
      </c>
      <c r="I148" s="400"/>
      <c r="J148" s="401">
        <f t="shared" si="5"/>
        <v>0</v>
      </c>
      <c r="K148" s="437"/>
      <c r="L148" s="402"/>
      <c r="M148" s="403" t="s">
        <v>406</v>
      </c>
      <c r="N148" s="404" t="s">
        <v>445</v>
      </c>
      <c r="P148" s="362">
        <f t="shared" si="6"/>
        <v>0</v>
      </c>
      <c r="Q148" s="362">
        <v>0</v>
      </c>
      <c r="R148" s="362">
        <f t="shared" si="7"/>
        <v>0</v>
      </c>
      <c r="S148" s="362">
        <v>0</v>
      </c>
      <c r="T148" s="362">
        <f t="shared" si="8"/>
        <v>0</v>
      </c>
      <c r="U148" s="436" t="s">
        <v>406</v>
      </c>
      <c r="AR148" s="364" t="s">
        <v>1569</v>
      </c>
      <c r="AT148" s="364" t="s">
        <v>679</v>
      </c>
      <c r="AU148" s="364" t="s">
        <v>293</v>
      </c>
      <c r="AY148" s="227" t="s">
        <v>528</v>
      </c>
      <c r="BE148" s="365">
        <f t="shared" si="9"/>
        <v>0</v>
      </c>
      <c r="BF148" s="365">
        <f t="shared" si="10"/>
        <v>0</v>
      </c>
      <c r="BG148" s="365">
        <f t="shared" si="11"/>
        <v>0</v>
      </c>
      <c r="BH148" s="365">
        <f t="shared" si="12"/>
        <v>0</v>
      </c>
      <c r="BI148" s="365">
        <f t="shared" si="13"/>
        <v>0</v>
      </c>
      <c r="BJ148" s="227" t="s">
        <v>87</v>
      </c>
      <c r="BK148" s="365">
        <f t="shared" si="14"/>
        <v>0</v>
      </c>
      <c r="BL148" s="227" t="s">
        <v>1335</v>
      </c>
      <c r="BM148" s="364" t="s">
        <v>1582</v>
      </c>
    </row>
    <row r="149" spans="2:65" s="242" customFormat="1" ht="14.45" customHeight="1">
      <c r="B149" s="352"/>
      <c r="C149" s="395" t="s">
        <v>772</v>
      </c>
      <c r="D149" s="395" t="s">
        <v>679</v>
      </c>
      <c r="E149" s="396" t="s">
        <v>1583</v>
      </c>
      <c r="F149" s="397" t="s">
        <v>1584</v>
      </c>
      <c r="G149" s="398" t="s">
        <v>292</v>
      </c>
      <c r="H149" s="399">
        <v>12</v>
      </c>
      <c r="I149" s="400"/>
      <c r="J149" s="401">
        <f t="shared" si="5"/>
        <v>0</v>
      </c>
      <c r="K149" s="437"/>
      <c r="L149" s="402"/>
      <c r="M149" s="403" t="s">
        <v>406</v>
      </c>
      <c r="N149" s="404" t="s">
        <v>445</v>
      </c>
      <c r="P149" s="362">
        <f t="shared" si="6"/>
        <v>0</v>
      </c>
      <c r="Q149" s="362">
        <v>0</v>
      </c>
      <c r="R149" s="362">
        <f t="shared" si="7"/>
        <v>0</v>
      </c>
      <c r="S149" s="362">
        <v>0</v>
      </c>
      <c r="T149" s="362">
        <f t="shared" si="8"/>
        <v>0</v>
      </c>
      <c r="U149" s="436" t="s">
        <v>406</v>
      </c>
      <c r="AR149" s="364" t="s">
        <v>1569</v>
      </c>
      <c r="AT149" s="364" t="s">
        <v>679</v>
      </c>
      <c r="AU149" s="364" t="s">
        <v>293</v>
      </c>
      <c r="AY149" s="227" t="s">
        <v>528</v>
      </c>
      <c r="BE149" s="365">
        <f t="shared" si="9"/>
        <v>0</v>
      </c>
      <c r="BF149" s="365">
        <f t="shared" si="10"/>
        <v>0</v>
      </c>
      <c r="BG149" s="365">
        <f t="shared" si="11"/>
        <v>0</v>
      </c>
      <c r="BH149" s="365">
        <f t="shared" si="12"/>
        <v>0</v>
      </c>
      <c r="BI149" s="365">
        <f t="shared" si="13"/>
        <v>0</v>
      </c>
      <c r="BJ149" s="227" t="s">
        <v>87</v>
      </c>
      <c r="BK149" s="365">
        <f t="shared" si="14"/>
        <v>0</v>
      </c>
      <c r="BL149" s="227" t="s">
        <v>1335</v>
      </c>
      <c r="BM149" s="364" t="s">
        <v>1585</v>
      </c>
    </row>
    <row r="150" spans="2:65" s="242" customFormat="1" ht="24.2" customHeight="1">
      <c r="B150" s="352"/>
      <c r="C150" s="353" t="s">
        <v>722</v>
      </c>
      <c r="D150" s="353" t="s">
        <v>529</v>
      </c>
      <c r="E150" s="354" t="s">
        <v>1586</v>
      </c>
      <c r="F150" s="355" t="s">
        <v>1587</v>
      </c>
      <c r="G150" s="356" t="s">
        <v>292</v>
      </c>
      <c r="H150" s="357">
        <v>1</v>
      </c>
      <c r="I150" s="358"/>
      <c r="J150" s="359">
        <f t="shared" si="5"/>
        <v>0</v>
      </c>
      <c r="K150" s="435"/>
      <c r="L150" s="243"/>
      <c r="M150" s="360" t="s">
        <v>406</v>
      </c>
      <c r="N150" s="361" t="s">
        <v>445</v>
      </c>
      <c r="P150" s="362">
        <f t="shared" si="6"/>
        <v>0</v>
      </c>
      <c r="Q150" s="362">
        <v>2.7999999999999998E-4</v>
      </c>
      <c r="R150" s="362">
        <f t="shared" si="7"/>
        <v>2.7999999999999998E-4</v>
      </c>
      <c r="S150" s="362">
        <v>0</v>
      </c>
      <c r="T150" s="362">
        <f t="shared" si="8"/>
        <v>0</v>
      </c>
      <c r="U150" s="436" t="s">
        <v>406</v>
      </c>
      <c r="AR150" s="364" t="s">
        <v>1335</v>
      </c>
      <c r="AT150" s="364" t="s">
        <v>529</v>
      </c>
      <c r="AU150" s="364" t="s">
        <v>293</v>
      </c>
      <c r="AY150" s="227" t="s">
        <v>528</v>
      </c>
      <c r="BE150" s="365">
        <f t="shared" si="9"/>
        <v>0</v>
      </c>
      <c r="BF150" s="365">
        <f t="shared" si="10"/>
        <v>0</v>
      </c>
      <c r="BG150" s="365">
        <f t="shared" si="11"/>
        <v>0</v>
      </c>
      <c r="BH150" s="365">
        <f t="shared" si="12"/>
        <v>0</v>
      </c>
      <c r="BI150" s="365">
        <f t="shared" si="13"/>
        <v>0</v>
      </c>
      <c r="BJ150" s="227" t="s">
        <v>87</v>
      </c>
      <c r="BK150" s="365">
        <f t="shared" si="14"/>
        <v>0</v>
      </c>
      <c r="BL150" s="227" t="s">
        <v>1335</v>
      </c>
      <c r="BM150" s="364" t="s">
        <v>1588</v>
      </c>
    </row>
    <row r="151" spans="2:65" s="242" customFormat="1" ht="14.45" customHeight="1">
      <c r="B151" s="352"/>
      <c r="C151" s="395" t="s">
        <v>789</v>
      </c>
      <c r="D151" s="395" t="s">
        <v>679</v>
      </c>
      <c r="E151" s="396" t="s">
        <v>1589</v>
      </c>
      <c r="F151" s="397" t="s">
        <v>1590</v>
      </c>
      <c r="G151" s="398" t="s">
        <v>292</v>
      </c>
      <c r="H151" s="399">
        <v>1</v>
      </c>
      <c r="I151" s="400"/>
      <c r="J151" s="401">
        <f t="shared" si="5"/>
        <v>0</v>
      </c>
      <c r="K151" s="437"/>
      <c r="L151" s="402"/>
      <c r="M151" s="403" t="s">
        <v>406</v>
      </c>
      <c r="N151" s="404" t="s">
        <v>445</v>
      </c>
      <c r="P151" s="362">
        <f t="shared" si="6"/>
        <v>0</v>
      </c>
      <c r="Q151" s="362">
        <v>7.5999999999999998E-2</v>
      </c>
      <c r="R151" s="362">
        <f t="shared" si="7"/>
        <v>7.5999999999999998E-2</v>
      </c>
      <c r="S151" s="362">
        <v>0</v>
      </c>
      <c r="T151" s="362">
        <f t="shared" si="8"/>
        <v>0</v>
      </c>
      <c r="U151" s="436" t="s">
        <v>406</v>
      </c>
      <c r="AR151" s="364" t="s">
        <v>1569</v>
      </c>
      <c r="AT151" s="364" t="s">
        <v>679</v>
      </c>
      <c r="AU151" s="364" t="s">
        <v>293</v>
      </c>
      <c r="AY151" s="227" t="s">
        <v>528</v>
      </c>
      <c r="BE151" s="365">
        <f t="shared" si="9"/>
        <v>0</v>
      </c>
      <c r="BF151" s="365">
        <f t="shared" si="10"/>
        <v>0</v>
      </c>
      <c r="BG151" s="365">
        <f t="shared" si="11"/>
        <v>0</v>
      </c>
      <c r="BH151" s="365">
        <f t="shared" si="12"/>
        <v>0</v>
      </c>
      <c r="BI151" s="365">
        <f t="shared" si="13"/>
        <v>0</v>
      </c>
      <c r="BJ151" s="227" t="s">
        <v>87</v>
      </c>
      <c r="BK151" s="365">
        <f t="shared" si="14"/>
        <v>0</v>
      </c>
      <c r="BL151" s="227" t="s">
        <v>1335</v>
      </c>
      <c r="BM151" s="364" t="s">
        <v>1591</v>
      </c>
    </row>
    <row r="152" spans="2:65" s="242" customFormat="1" ht="14.45" customHeight="1">
      <c r="B152" s="352"/>
      <c r="C152" s="353" t="s">
        <v>799</v>
      </c>
      <c r="D152" s="353" t="s">
        <v>529</v>
      </c>
      <c r="E152" s="354" t="s">
        <v>1091</v>
      </c>
      <c r="F152" s="355" t="s">
        <v>1592</v>
      </c>
      <c r="G152" s="356" t="s">
        <v>201</v>
      </c>
      <c r="H152" s="357">
        <v>159</v>
      </c>
      <c r="I152" s="358"/>
      <c r="J152" s="359">
        <f t="shared" si="5"/>
        <v>0</v>
      </c>
      <c r="K152" s="435"/>
      <c r="L152" s="243"/>
      <c r="M152" s="360" t="s">
        <v>406</v>
      </c>
      <c r="N152" s="361" t="s">
        <v>445</v>
      </c>
      <c r="P152" s="362">
        <f t="shared" si="6"/>
        <v>0</v>
      </c>
      <c r="Q152" s="362">
        <v>1.9000000000000001E-4</v>
      </c>
      <c r="R152" s="362">
        <f t="shared" si="7"/>
        <v>3.0210000000000001E-2</v>
      </c>
      <c r="S152" s="362">
        <v>0</v>
      </c>
      <c r="T152" s="362">
        <f t="shared" si="8"/>
        <v>0</v>
      </c>
      <c r="U152" s="436" t="s">
        <v>406</v>
      </c>
      <c r="AR152" s="364" t="s">
        <v>91</v>
      </c>
      <c r="AT152" s="364" t="s">
        <v>529</v>
      </c>
      <c r="AU152" s="364" t="s">
        <v>293</v>
      </c>
      <c r="AY152" s="227" t="s">
        <v>528</v>
      </c>
      <c r="BE152" s="365">
        <f t="shared" si="9"/>
        <v>0</v>
      </c>
      <c r="BF152" s="365">
        <f t="shared" si="10"/>
        <v>0</v>
      </c>
      <c r="BG152" s="365">
        <f t="shared" si="11"/>
        <v>0</v>
      </c>
      <c r="BH152" s="365">
        <f t="shared" si="12"/>
        <v>0</v>
      </c>
      <c r="BI152" s="365">
        <f t="shared" si="13"/>
        <v>0</v>
      </c>
      <c r="BJ152" s="227" t="s">
        <v>87</v>
      </c>
      <c r="BK152" s="365">
        <f t="shared" si="14"/>
        <v>0</v>
      </c>
      <c r="BL152" s="227" t="s">
        <v>91</v>
      </c>
      <c r="BM152" s="364" t="s">
        <v>1593</v>
      </c>
    </row>
    <row r="153" spans="2:65" s="339" customFormat="1" ht="22.9" customHeight="1">
      <c r="B153" s="340"/>
      <c r="D153" s="341" t="s">
        <v>471</v>
      </c>
      <c r="E153" s="350" t="s">
        <v>1402</v>
      </c>
      <c r="F153" s="350" t="s">
        <v>1403</v>
      </c>
      <c r="I153" s="343"/>
      <c r="J153" s="351">
        <f>BK153</f>
        <v>0</v>
      </c>
      <c r="L153" s="340"/>
      <c r="M153" s="345"/>
      <c r="P153" s="346">
        <f>SUM(P154:P171)</f>
        <v>0</v>
      </c>
      <c r="R153" s="346">
        <f>SUM(R154:R171)</f>
        <v>2.2548503999999996</v>
      </c>
      <c r="T153" s="346">
        <f>SUM(T154:T171)</f>
        <v>0</v>
      </c>
      <c r="U153" s="434"/>
      <c r="AR153" s="341" t="s">
        <v>89</v>
      </c>
      <c r="AT153" s="348" t="s">
        <v>471</v>
      </c>
      <c r="AU153" s="348" t="s">
        <v>87</v>
      </c>
      <c r="AY153" s="341" t="s">
        <v>528</v>
      </c>
      <c r="BK153" s="349">
        <f>SUM(BK154:BK171)</f>
        <v>0</v>
      </c>
    </row>
    <row r="154" spans="2:65" s="242" customFormat="1" ht="14.45" customHeight="1">
      <c r="B154" s="352"/>
      <c r="C154" s="353" t="s">
        <v>87</v>
      </c>
      <c r="D154" s="353" t="s">
        <v>529</v>
      </c>
      <c r="E154" s="354" t="s">
        <v>1594</v>
      </c>
      <c r="F154" s="355" t="s">
        <v>1595</v>
      </c>
      <c r="G154" s="356" t="s">
        <v>1406</v>
      </c>
      <c r="H154" s="357">
        <v>0.14000000000000001</v>
      </c>
      <c r="I154" s="358"/>
      <c r="J154" s="359">
        <f t="shared" ref="J154:J171" si="15">ROUND(I154*H154,2)</f>
        <v>0</v>
      </c>
      <c r="K154" s="435"/>
      <c r="L154" s="243"/>
      <c r="M154" s="360" t="s">
        <v>406</v>
      </c>
      <c r="N154" s="361" t="s">
        <v>445</v>
      </c>
      <c r="P154" s="362">
        <f t="shared" ref="P154:P171" si="16">O154*H154</f>
        <v>0</v>
      </c>
      <c r="Q154" s="362">
        <v>9.9000000000000008E-3</v>
      </c>
      <c r="R154" s="362">
        <f t="shared" ref="R154:R171" si="17">Q154*H154</f>
        <v>1.3860000000000003E-3</v>
      </c>
      <c r="S154" s="362">
        <v>0</v>
      </c>
      <c r="T154" s="362">
        <f t="shared" ref="T154:T171" si="18">S154*H154</f>
        <v>0</v>
      </c>
      <c r="U154" s="436" t="s">
        <v>406</v>
      </c>
      <c r="AR154" s="364" t="s">
        <v>1335</v>
      </c>
      <c r="AT154" s="364" t="s">
        <v>529</v>
      </c>
      <c r="AU154" s="364" t="s">
        <v>293</v>
      </c>
      <c r="AY154" s="227" t="s">
        <v>528</v>
      </c>
      <c r="BE154" s="365">
        <f t="shared" ref="BE154:BE171" si="19">IF(N154="základní",J154,0)</f>
        <v>0</v>
      </c>
      <c r="BF154" s="365">
        <f t="shared" ref="BF154:BF171" si="20">IF(N154="snížená",J154,0)</f>
        <v>0</v>
      </c>
      <c r="BG154" s="365">
        <f t="shared" ref="BG154:BG171" si="21">IF(N154="zákl. přenesená",J154,0)</f>
        <v>0</v>
      </c>
      <c r="BH154" s="365">
        <f t="shared" ref="BH154:BH171" si="22">IF(N154="sníž. přenesená",J154,0)</f>
        <v>0</v>
      </c>
      <c r="BI154" s="365">
        <f t="shared" ref="BI154:BI171" si="23">IF(N154="nulová",J154,0)</f>
        <v>0</v>
      </c>
      <c r="BJ154" s="227" t="s">
        <v>87</v>
      </c>
      <c r="BK154" s="365">
        <f t="shared" ref="BK154:BK171" si="24">ROUND(I154*H154,2)</f>
        <v>0</v>
      </c>
      <c r="BL154" s="227" t="s">
        <v>1335</v>
      </c>
      <c r="BM154" s="364" t="s">
        <v>1596</v>
      </c>
    </row>
    <row r="155" spans="2:65" s="242" customFormat="1" ht="24.2" customHeight="1">
      <c r="B155" s="352"/>
      <c r="C155" s="353" t="s">
        <v>293</v>
      </c>
      <c r="D155" s="353" t="s">
        <v>529</v>
      </c>
      <c r="E155" s="354" t="s">
        <v>1429</v>
      </c>
      <c r="F155" s="355" t="s">
        <v>1430</v>
      </c>
      <c r="G155" s="356" t="s">
        <v>140</v>
      </c>
      <c r="H155" s="357">
        <v>0.5</v>
      </c>
      <c r="I155" s="358"/>
      <c r="J155" s="359">
        <f t="shared" si="15"/>
        <v>0</v>
      </c>
      <c r="K155" s="435"/>
      <c r="L155" s="243"/>
      <c r="M155" s="360" t="s">
        <v>406</v>
      </c>
      <c r="N155" s="361" t="s">
        <v>445</v>
      </c>
      <c r="P155" s="362">
        <f t="shared" si="16"/>
        <v>0</v>
      </c>
      <c r="Q155" s="362">
        <v>0</v>
      </c>
      <c r="R155" s="362">
        <f t="shared" si="17"/>
        <v>0</v>
      </c>
      <c r="S155" s="362">
        <v>0</v>
      </c>
      <c r="T155" s="362">
        <f t="shared" si="18"/>
        <v>0</v>
      </c>
      <c r="U155" s="436" t="s">
        <v>406</v>
      </c>
      <c r="AR155" s="364" t="s">
        <v>1335</v>
      </c>
      <c r="AT155" s="364" t="s">
        <v>529</v>
      </c>
      <c r="AU155" s="364" t="s">
        <v>293</v>
      </c>
      <c r="AY155" s="227" t="s">
        <v>528</v>
      </c>
      <c r="BE155" s="365">
        <f t="shared" si="19"/>
        <v>0</v>
      </c>
      <c r="BF155" s="365">
        <f t="shared" si="20"/>
        <v>0</v>
      </c>
      <c r="BG155" s="365">
        <f t="shared" si="21"/>
        <v>0</v>
      </c>
      <c r="BH155" s="365">
        <f t="shared" si="22"/>
        <v>0</v>
      </c>
      <c r="BI155" s="365">
        <f t="shared" si="23"/>
        <v>0</v>
      </c>
      <c r="BJ155" s="227" t="s">
        <v>87</v>
      </c>
      <c r="BK155" s="365">
        <f t="shared" si="24"/>
        <v>0</v>
      </c>
      <c r="BL155" s="227" t="s">
        <v>1335</v>
      </c>
      <c r="BM155" s="364" t="s">
        <v>1597</v>
      </c>
    </row>
    <row r="156" spans="2:65" s="242" customFormat="1" ht="24.2" customHeight="1">
      <c r="B156" s="352"/>
      <c r="C156" s="353" t="s">
        <v>89</v>
      </c>
      <c r="D156" s="353" t="s">
        <v>529</v>
      </c>
      <c r="E156" s="354" t="s">
        <v>1433</v>
      </c>
      <c r="F156" s="355" t="s">
        <v>1434</v>
      </c>
      <c r="G156" s="356" t="s">
        <v>140</v>
      </c>
      <c r="H156" s="357">
        <v>0.21</v>
      </c>
      <c r="I156" s="358"/>
      <c r="J156" s="359">
        <f t="shared" si="15"/>
        <v>0</v>
      </c>
      <c r="K156" s="435"/>
      <c r="L156" s="243"/>
      <c r="M156" s="360" t="s">
        <v>406</v>
      </c>
      <c r="N156" s="361" t="s">
        <v>445</v>
      </c>
      <c r="P156" s="362">
        <f t="shared" si="16"/>
        <v>0</v>
      </c>
      <c r="Q156" s="362">
        <v>2.2563399999999998</v>
      </c>
      <c r="R156" s="362">
        <f t="shared" si="17"/>
        <v>0.47383139999999996</v>
      </c>
      <c r="S156" s="362">
        <v>0</v>
      </c>
      <c r="T156" s="362">
        <f t="shared" si="18"/>
        <v>0</v>
      </c>
      <c r="U156" s="436" t="s">
        <v>406</v>
      </c>
      <c r="AR156" s="364" t="s">
        <v>1335</v>
      </c>
      <c r="AT156" s="364" t="s">
        <v>529</v>
      </c>
      <c r="AU156" s="364" t="s">
        <v>293</v>
      </c>
      <c r="AY156" s="227" t="s">
        <v>528</v>
      </c>
      <c r="BE156" s="365">
        <f t="shared" si="19"/>
        <v>0</v>
      </c>
      <c r="BF156" s="365">
        <f t="shared" si="20"/>
        <v>0</v>
      </c>
      <c r="BG156" s="365">
        <f t="shared" si="21"/>
        <v>0</v>
      </c>
      <c r="BH156" s="365">
        <f t="shared" si="22"/>
        <v>0</v>
      </c>
      <c r="BI156" s="365">
        <f t="shared" si="23"/>
        <v>0</v>
      </c>
      <c r="BJ156" s="227" t="s">
        <v>87</v>
      </c>
      <c r="BK156" s="365">
        <f t="shared" si="24"/>
        <v>0</v>
      </c>
      <c r="BL156" s="227" t="s">
        <v>1335</v>
      </c>
      <c r="BM156" s="364" t="s">
        <v>1598</v>
      </c>
    </row>
    <row r="157" spans="2:65" s="242" customFormat="1" ht="14.45" customHeight="1">
      <c r="B157" s="352"/>
      <c r="C157" s="353" t="s">
        <v>91</v>
      </c>
      <c r="D157" s="353" t="s">
        <v>529</v>
      </c>
      <c r="E157" s="354" t="s">
        <v>1449</v>
      </c>
      <c r="F157" s="355" t="s">
        <v>1450</v>
      </c>
      <c r="G157" s="356" t="s">
        <v>140</v>
      </c>
      <c r="H157" s="357">
        <v>3.5470000000000002</v>
      </c>
      <c r="I157" s="358"/>
      <c r="J157" s="359">
        <f t="shared" si="15"/>
        <v>0</v>
      </c>
      <c r="K157" s="435"/>
      <c r="L157" s="243"/>
      <c r="M157" s="360" t="s">
        <v>406</v>
      </c>
      <c r="N157" s="361" t="s">
        <v>445</v>
      </c>
      <c r="P157" s="362">
        <f t="shared" si="16"/>
        <v>0</v>
      </c>
      <c r="Q157" s="362">
        <v>0</v>
      </c>
      <c r="R157" s="362">
        <f t="shared" si="17"/>
        <v>0</v>
      </c>
      <c r="S157" s="362">
        <v>0</v>
      </c>
      <c r="T157" s="362">
        <f t="shared" si="18"/>
        <v>0</v>
      </c>
      <c r="U157" s="436" t="s">
        <v>406</v>
      </c>
      <c r="AR157" s="364" t="s">
        <v>1335</v>
      </c>
      <c r="AT157" s="364" t="s">
        <v>529</v>
      </c>
      <c r="AU157" s="364" t="s">
        <v>293</v>
      </c>
      <c r="AY157" s="227" t="s">
        <v>528</v>
      </c>
      <c r="BE157" s="365">
        <f t="shared" si="19"/>
        <v>0</v>
      </c>
      <c r="BF157" s="365">
        <f t="shared" si="20"/>
        <v>0</v>
      </c>
      <c r="BG157" s="365">
        <f t="shared" si="21"/>
        <v>0</v>
      </c>
      <c r="BH157" s="365">
        <f t="shared" si="22"/>
        <v>0</v>
      </c>
      <c r="BI157" s="365">
        <f t="shared" si="23"/>
        <v>0</v>
      </c>
      <c r="BJ157" s="227" t="s">
        <v>87</v>
      </c>
      <c r="BK157" s="365">
        <f t="shared" si="24"/>
        <v>0</v>
      </c>
      <c r="BL157" s="227" t="s">
        <v>1335</v>
      </c>
      <c r="BM157" s="364" t="s">
        <v>1599</v>
      </c>
    </row>
    <row r="158" spans="2:65" s="242" customFormat="1" ht="24.2" customHeight="1">
      <c r="B158" s="352"/>
      <c r="C158" s="353" t="s">
        <v>93</v>
      </c>
      <c r="D158" s="353" t="s">
        <v>529</v>
      </c>
      <c r="E158" s="354" t="s">
        <v>1452</v>
      </c>
      <c r="F158" s="355" t="s">
        <v>1453</v>
      </c>
      <c r="G158" s="356" t="s">
        <v>201</v>
      </c>
      <c r="H158" s="357">
        <v>63</v>
      </c>
      <c r="I158" s="358"/>
      <c r="J158" s="359">
        <f t="shared" si="15"/>
        <v>0</v>
      </c>
      <c r="K158" s="435"/>
      <c r="L158" s="243"/>
      <c r="M158" s="360" t="s">
        <v>406</v>
      </c>
      <c r="N158" s="361" t="s">
        <v>445</v>
      </c>
      <c r="P158" s="362">
        <f t="shared" si="16"/>
        <v>0</v>
      </c>
      <c r="Q158" s="362">
        <v>0</v>
      </c>
      <c r="R158" s="362">
        <f t="shared" si="17"/>
        <v>0</v>
      </c>
      <c r="S158" s="362">
        <v>0</v>
      </c>
      <c r="T158" s="362">
        <f t="shared" si="18"/>
        <v>0</v>
      </c>
      <c r="U158" s="436" t="s">
        <v>406</v>
      </c>
      <c r="AR158" s="364" t="s">
        <v>1335</v>
      </c>
      <c r="AT158" s="364" t="s">
        <v>529</v>
      </c>
      <c r="AU158" s="364" t="s">
        <v>293</v>
      </c>
      <c r="AY158" s="227" t="s">
        <v>528</v>
      </c>
      <c r="BE158" s="365">
        <f t="shared" si="19"/>
        <v>0</v>
      </c>
      <c r="BF158" s="365">
        <f t="shared" si="20"/>
        <v>0</v>
      </c>
      <c r="BG158" s="365">
        <f t="shared" si="21"/>
        <v>0</v>
      </c>
      <c r="BH158" s="365">
        <f t="shared" si="22"/>
        <v>0</v>
      </c>
      <c r="BI158" s="365">
        <f t="shared" si="23"/>
        <v>0</v>
      </c>
      <c r="BJ158" s="227" t="s">
        <v>87</v>
      </c>
      <c r="BK158" s="365">
        <f t="shared" si="24"/>
        <v>0</v>
      </c>
      <c r="BL158" s="227" t="s">
        <v>1335</v>
      </c>
      <c r="BM158" s="364" t="s">
        <v>1600</v>
      </c>
    </row>
    <row r="159" spans="2:65" s="242" customFormat="1" ht="24.2" customHeight="1">
      <c r="B159" s="352"/>
      <c r="C159" s="353" t="s">
        <v>692</v>
      </c>
      <c r="D159" s="353" t="s">
        <v>529</v>
      </c>
      <c r="E159" s="354" t="s">
        <v>1455</v>
      </c>
      <c r="F159" s="355" t="s">
        <v>1456</v>
      </c>
      <c r="G159" s="356" t="s">
        <v>201</v>
      </c>
      <c r="H159" s="357">
        <v>25.667000000000002</v>
      </c>
      <c r="I159" s="358"/>
      <c r="J159" s="359">
        <f t="shared" si="15"/>
        <v>0</v>
      </c>
      <c r="K159" s="435"/>
      <c r="L159" s="243"/>
      <c r="M159" s="360" t="s">
        <v>406</v>
      </c>
      <c r="N159" s="361" t="s">
        <v>445</v>
      </c>
      <c r="P159" s="362">
        <f t="shared" si="16"/>
        <v>0</v>
      </c>
      <c r="Q159" s="362">
        <v>0</v>
      </c>
      <c r="R159" s="362">
        <f t="shared" si="17"/>
        <v>0</v>
      </c>
      <c r="S159" s="362">
        <v>0</v>
      </c>
      <c r="T159" s="362">
        <f t="shared" si="18"/>
        <v>0</v>
      </c>
      <c r="U159" s="436" t="s">
        <v>406</v>
      </c>
      <c r="AR159" s="364" t="s">
        <v>1335</v>
      </c>
      <c r="AT159" s="364" t="s">
        <v>529</v>
      </c>
      <c r="AU159" s="364" t="s">
        <v>293</v>
      </c>
      <c r="AY159" s="227" t="s">
        <v>528</v>
      </c>
      <c r="BE159" s="365">
        <f t="shared" si="19"/>
        <v>0</v>
      </c>
      <c r="BF159" s="365">
        <f t="shared" si="20"/>
        <v>0</v>
      </c>
      <c r="BG159" s="365">
        <f t="shared" si="21"/>
        <v>0</v>
      </c>
      <c r="BH159" s="365">
        <f t="shared" si="22"/>
        <v>0</v>
      </c>
      <c r="BI159" s="365">
        <f t="shared" si="23"/>
        <v>0</v>
      </c>
      <c r="BJ159" s="227" t="s">
        <v>87</v>
      </c>
      <c r="BK159" s="365">
        <f t="shared" si="24"/>
        <v>0</v>
      </c>
      <c r="BL159" s="227" t="s">
        <v>1335</v>
      </c>
      <c r="BM159" s="364" t="s">
        <v>1601</v>
      </c>
    </row>
    <row r="160" spans="2:65" s="242" customFormat="1" ht="24.2" customHeight="1">
      <c r="B160" s="352"/>
      <c r="C160" s="353" t="s">
        <v>95</v>
      </c>
      <c r="D160" s="353" t="s">
        <v>529</v>
      </c>
      <c r="E160" s="354" t="s">
        <v>1464</v>
      </c>
      <c r="F160" s="355" t="s">
        <v>1465</v>
      </c>
      <c r="G160" s="356" t="s">
        <v>201</v>
      </c>
      <c r="H160" s="357">
        <v>140</v>
      </c>
      <c r="I160" s="358"/>
      <c r="J160" s="359">
        <f t="shared" si="15"/>
        <v>0</v>
      </c>
      <c r="K160" s="435"/>
      <c r="L160" s="243"/>
      <c r="M160" s="360" t="s">
        <v>406</v>
      </c>
      <c r="N160" s="361" t="s">
        <v>445</v>
      </c>
      <c r="P160" s="362">
        <f t="shared" si="16"/>
        <v>0</v>
      </c>
      <c r="Q160" s="362">
        <v>0</v>
      </c>
      <c r="R160" s="362">
        <f t="shared" si="17"/>
        <v>0</v>
      </c>
      <c r="S160" s="362">
        <v>0</v>
      </c>
      <c r="T160" s="362">
        <f t="shared" si="18"/>
        <v>0</v>
      </c>
      <c r="U160" s="436" t="s">
        <v>406</v>
      </c>
      <c r="AR160" s="364" t="s">
        <v>1335</v>
      </c>
      <c r="AT160" s="364" t="s">
        <v>529</v>
      </c>
      <c r="AU160" s="364" t="s">
        <v>293</v>
      </c>
      <c r="AY160" s="227" t="s">
        <v>528</v>
      </c>
      <c r="BE160" s="365">
        <f t="shared" si="19"/>
        <v>0</v>
      </c>
      <c r="BF160" s="365">
        <f t="shared" si="20"/>
        <v>0</v>
      </c>
      <c r="BG160" s="365">
        <f t="shared" si="21"/>
        <v>0</v>
      </c>
      <c r="BH160" s="365">
        <f t="shared" si="22"/>
        <v>0</v>
      </c>
      <c r="BI160" s="365">
        <f t="shared" si="23"/>
        <v>0</v>
      </c>
      <c r="BJ160" s="227" t="s">
        <v>87</v>
      </c>
      <c r="BK160" s="365">
        <f t="shared" si="24"/>
        <v>0</v>
      </c>
      <c r="BL160" s="227" t="s">
        <v>1335</v>
      </c>
      <c r="BM160" s="364" t="s">
        <v>1602</v>
      </c>
    </row>
    <row r="161" spans="2:65" s="242" customFormat="1" ht="14.45" customHeight="1">
      <c r="B161" s="352"/>
      <c r="C161" s="353" t="s">
        <v>600</v>
      </c>
      <c r="D161" s="353" t="s">
        <v>529</v>
      </c>
      <c r="E161" s="354" t="s">
        <v>1467</v>
      </c>
      <c r="F161" s="355" t="s">
        <v>1468</v>
      </c>
      <c r="G161" s="356" t="s">
        <v>201</v>
      </c>
      <c r="H161" s="357">
        <v>140</v>
      </c>
      <c r="I161" s="358"/>
      <c r="J161" s="359">
        <f t="shared" si="15"/>
        <v>0</v>
      </c>
      <c r="K161" s="435"/>
      <c r="L161" s="243"/>
      <c r="M161" s="360" t="s">
        <v>406</v>
      </c>
      <c r="N161" s="361" t="s">
        <v>445</v>
      </c>
      <c r="P161" s="362">
        <f t="shared" si="16"/>
        <v>0</v>
      </c>
      <c r="Q161" s="362">
        <v>6.9999999999999994E-5</v>
      </c>
      <c r="R161" s="362">
        <f t="shared" si="17"/>
        <v>9.7999999999999997E-3</v>
      </c>
      <c r="S161" s="362">
        <v>0</v>
      </c>
      <c r="T161" s="362">
        <f t="shared" si="18"/>
        <v>0</v>
      </c>
      <c r="U161" s="436" t="s">
        <v>406</v>
      </c>
      <c r="AR161" s="364" t="s">
        <v>1335</v>
      </c>
      <c r="AT161" s="364" t="s">
        <v>529</v>
      </c>
      <c r="AU161" s="364" t="s">
        <v>293</v>
      </c>
      <c r="AY161" s="227" t="s">
        <v>528</v>
      </c>
      <c r="BE161" s="365">
        <f t="shared" si="19"/>
        <v>0</v>
      </c>
      <c r="BF161" s="365">
        <f t="shared" si="20"/>
        <v>0</v>
      </c>
      <c r="BG161" s="365">
        <f t="shared" si="21"/>
        <v>0</v>
      </c>
      <c r="BH161" s="365">
        <f t="shared" si="22"/>
        <v>0</v>
      </c>
      <c r="BI161" s="365">
        <f t="shared" si="23"/>
        <v>0</v>
      </c>
      <c r="BJ161" s="227" t="s">
        <v>87</v>
      </c>
      <c r="BK161" s="365">
        <f t="shared" si="24"/>
        <v>0</v>
      </c>
      <c r="BL161" s="227" t="s">
        <v>1335</v>
      </c>
      <c r="BM161" s="364" t="s">
        <v>1603</v>
      </c>
    </row>
    <row r="162" spans="2:65" s="242" customFormat="1" ht="24.2" customHeight="1">
      <c r="B162" s="352"/>
      <c r="C162" s="353" t="s">
        <v>706</v>
      </c>
      <c r="D162" s="353" t="s">
        <v>529</v>
      </c>
      <c r="E162" s="354" t="s">
        <v>1604</v>
      </c>
      <c r="F162" s="355" t="s">
        <v>1605</v>
      </c>
      <c r="G162" s="356" t="s">
        <v>292</v>
      </c>
      <c r="H162" s="357">
        <v>3</v>
      </c>
      <c r="I162" s="358"/>
      <c r="J162" s="359">
        <f t="shared" si="15"/>
        <v>0</v>
      </c>
      <c r="K162" s="435"/>
      <c r="L162" s="243"/>
      <c r="M162" s="360" t="s">
        <v>406</v>
      </c>
      <c r="N162" s="361" t="s">
        <v>445</v>
      </c>
      <c r="P162" s="362">
        <f t="shared" si="16"/>
        <v>0</v>
      </c>
      <c r="Q162" s="362">
        <v>0.37640000000000001</v>
      </c>
      <c r="R162" s="362">
        <f t="shared" si="17"/>
        <v>1.1292</v>
      </c>
      <c r="S162" s="362">
        <v>0</v>
      </c>
      <c r="T162" s="362">
        <f t="shared" si="18"/>
        <v>0</v>
      </c>
      <c r="U162" s="436" t="s">
        <v>406</v>
      </c>
      <c r="AR162" s="364" t="s">
        <v>1335</v>
      </c>
      <c r="AT162" s="364" t="s">
        <v>529</v>
      </c>
      <c r="AU162" s="364" t="s">
        <v>293</v>
      </c>
      <c r="AY162" s="227" t="s">
        <v>528</v>
      </c>
      <c r="BE162" s="365">
        <f t="shared" si="19"/>
        <v>0</v>
      </c>
      <c r="BF162" s="365">
        <f t="shared" si="20"/>
        <v>0</v>
      </c>
      <c r="BG162" s="365">
        <f t="shared" si="21"/>
        <v>0</v>
      </c>
      <c r="BH162" s="365">
        <f t="shared" si="22"/>
        <v>0</v>
      </c>
      <c r="BI162" s="365">
        <f t="shared" si="23"/>
        <v>0</v>
      </c>
      <c r="BJ162" s="227" t="s">
        <v>87</v>
      </c>
      <c r="BK162" s="365">
        <f t="shared" si="24"/>
        <v>0</v>
      </c>
      <c r="BL162" s="227" t="s">
        <v>1335</v>
      </c>
      <c r="BM162" s="364" t="s">
        <v>1606</v>
      </c>
    </row>
    <row r="163" spans="2:65" s="242" customFormat="1" ht="24.2" customHeight="1">
      <c r="B163" s="352"/>
      <c r="C163" s="353" t="s">
        <v>629</v>
      </c>
      <c r="D163" s="353" t="s">
        <v>529</v>
      </c>
      <c r="E163" s="354" t="s">
        <v>1477</v>
      </c>
      <c r="F163" s="355" t="s">
        <v>1478</v>
      </c>
      <c r="G163" s="356" t="s">
        <v>201</v>
      </c>
      <c r="H163" s="357">
        <v>34</v>
      </c>
      <c r="I163" s="358"/>
      <c r="J163" s="359">
        <f t="shared" si="15"/>
        <v>0</v>
      </c>
      <c r="K163" s="435"/>
      <c r="L163" s="243"/>
      <c r="M163" s="360" t="s">
        <v>406</v>
      </c>
      <c r="N163" s="361" t="s">
        <v>445</v>
      </c>
      <c r="P163" s="362">
        <f t="shared" si="16"/>
        <v>0</v>
      </c>
      <c r="Q163" s="362">
        <v>0</v>
      </c>
      <c r="R163" s="362">
        <f t="shared" si="17"/>
        <v>0</v>
      </c>
      <c r="S163" s="362">
        <v>0</v>
      </c>
      <c r="T163" s="362">
        <f t="shared" si="18"/>
        <v>0</v>
      </c>
      <c r="U163" s="436" t="s">
        <v>406</v>
      </c>
      <c r="AR163" s="364" t="s">
        <v>1335</v>
      </c>
      <c r="AT163" s="364" t="s">
        <v>529</v>
      </c>
      <c r="AU163" s="364" t="s">
        <v>293</v>
      </c>
      <c r="AY163" s="227" t="s">
        <v>528</v>
      </c>
      <c r="BE163" s="365">
        <f t="shared" si="19"/>
        <v>0</v>
      </c>
      <c r="BF163" s="365">
        <f t="shared" si="20"/>
        <v>0</v>
      </c>
      <c r="BG163" s="365">
        <f t="shared" si="21"/>
        <v>0</v>
      </c>
      <c r="BH163" s="365">
        <f t="shared" si="22"/>
        <v>0</v>
      </c>
      <c r="BI163" s="365">
        <f t="shared" si="23"/>
        <v>0</v>
      </c>
      <c r="BJ163" s="227" t="s">
        <v>87</v>
      </c>
      <c r="BK163" s="365">
        <f t="shared" si="24"/>
        <v>0</v>
      </c>
      <c r="BL163" s="227" t="s">
        <v>1335</v>
      </c>
      <c r="BM163" s="364" t="s">
        <v>1607</v>
      </c>
    </row>
    <row r="164" spans="2:65" s="242" customFormat="1" ht="24.2" customHeight="1">
      <c r="B164" s="352"/>
      <c r="C164" s="395" t="s">
        <v>635</v>
      </c>
      <c r="D164" s="395" t="s">
        <v>679</v>
      </c>
      <c r="E164" s="396" t="s">
        <v>1480</v>
      </c>
      <c r="F164" s="397" t="s">
        <v>1481</v>
      </c>
      <c r="G164" s="398" t="s">
        <v>201</v>
      </c>
      <c r="H164" s="399">
        <v>35.700000000000003</v>
      </c>
      <c r="I164" s="400"/>
      <c r="J164" s="401">
        <f t="shared" si="15"/>
        <v>0</v>
      </c>
      <c r="K164" s="437"/>
      <c r="L164" s="402"/>
      <c r="M164" s="403" t="s">
        <v>406</v>
      </c>
      <c r="N164" s="404" t="s">
        <v>445</v>
      </c>
      <c r="P164" s="362">
        <f t="shared" si="16"/>
        <v>0</v>
      </c>
      <c r="Q164" s="362">
        <v>6.8999999999999997E-4</v>
      </c>
      <c r="R164" s="362">
        <f t="shared" si="17"/>
        <v>2.4633000000000002E-2</v>
      </c>
      <c r="S164" s="362">
        <v>0</v>
      </c>
      <c r="T164" s="362">
        <f t="shared" si="18"/>
        <v>0</v>
      </c>
      <c r="U164" s="436" t="s">
        <v>406</v>
      </c>
      <c r="AR164" s="364" t="s">
        <v>1345</v>
      </c>
      <c r="AT164" s="364" t="s">
        <v>679</v>
      </c>
      <c r="AU164" s="364" t="s">
        <v>293</v>
      </c>
      <c r="AY164" s="227" t="s">
        <v>528</v>
      </c>
      <c r="BE164" s="365">
        <f t="shared" si="19"/>
        <v>0</v>
      </c>
      <c r="BF164" s="365">
        <f t="shared" si="20"/>
        <v>0</v>
      </c>
      <c r="BG164" s="365">
        <f t="shared" si="21"/>
        <v>0</v>
      </c>
      <c r="BH164" s="365">
        <f t="shared" si="22"/>
        <v>0</v>
      </c>
      <c r="BI164" s="365">
        <f t="shared" si="23"/>
        <v>0</v>
      </c>
      <c r="BJ164" s="227" t="s">
        <v>87</v>
      </c>
      <c r="BK164" s="365">
        <f t="shared" si="24"/>
        <v>0</v>
      </c>
      <c r="BL164" s="227" t="s">
        <v>1345</v>
      </c>
      <c r="BM164" s="364" t="s">
        <v>1608</v>
      </c>
    </row>
    <row r="165" spans="2:65" s="242" customFormat="1" ht="24.2" customHeight="1">
      <c r="B165" s="352"/>
      <c r="C165" s="353" t="s">
        <v>640</v>
      </c>
      <c r="D165" s="353" t="s">
        <v>529</v>
      </c>
      <c r="E165" s="354" t="s">
        <v>1484</v>
      </c>
      <c r="F165" s="355" t="s">
        <v>1485</v>
      </c>
      <c r="G165" s="356" t="s">
        <v>292</v>
      </c>
      <c r="H165" s="357">
        <v>4</v>
      </c>
      <c r="I165" s="358"/>
      <c r="J165" s="359">
        <f t="shared" si="15"/>
        <v>0</v>
      </c>
      <c r="K165" s="435"/>
      <c r="L165" s="243"/>
      <c r="M165" s="360" t="s">
        <v>406</v>
      </c>
      <c r="N165" s="361" t="s">
        <v>445</v>
      </c>
      <c r="P165" s="362">
        <f t="shared" si="16"/>
        <v>0</v>
      </c>
      <c r="Q165" s="362">
        <v>0.154</v>
      </c>
      <c r="R165" s="362">
        <f t="shared" si="17"/>
        <v>0.61599999999999999</v>
      </c>
      <c r="S165" s="362">
        <v>0</v>
      </c>
      <c r="T165" s="362">
        <f t="shared" si="18"/>
        <v>0</v>
      </c>
      <c r="U165" s="436" t="s">
        <v>406</v>
      </c>
      <c r="AR165" s="364" t="s">
        <v>1335</v>
      </c>
      <c r="AT165" s="364" t="s">
        <v>529</v>
      </c>
      <c r="AU165" s="364" t="s">
        <v>293</v>
      </c>
      <c r="AY165" s="227" t="s">
        <v>528</v>
      </c>
      <c r="BE165" s="365">
        <f t="shared" si="19"/>
        <v>0</v>
      </c>
      <c r="BF165" s="365">
        <f t="shared" si="20"/>
        <v>0</v>
      </c>
      <c r="BG165" s="365">
        <f t="shared" si="21"/>
        <v>0</v>
      </c>
      <c r="BH165" s="365">
        <f t="shared" si="22"/>
        <v>0</v>
      </c>
      <c r="BI165" s="365">
        <f t="shared" si="23"/>
        <v>0</v>
      </c>
      <c r="BJ165" s="227" t="s">
        <v>87</v>
      </c>
      <c r="BK165" s="365">
        <f t="shared" si="24"/>
        <v>0</v>
      </c>
      <c r="BL165" s="227" t="s">
        <v>1335</v>
      </c>
      <c r="BM165" s="364" t="s">
        <v>1609</v>
      </c>
    </row>
    <row r="166" spans="2:65" s="242" customFormat="1" ht="24.2" customHeight="1">
      <c r="B166" s="352"/>
      <c r="C166" s="353" t="s">
        <v>793</v>
      </c>
      <c r="D166" s="353" t="s">
        <v>529</v>
      </c>
      <c r="E166" s="354" t="s">
        <v>1610</v>
      </c>
      <c r="F166" s="355" t="s">
        <v>1611</v>
      </c>
      <c r="G166" s="356" t="s">
        <v>292</v>
      </c>
      <c r="H166" s="357">
        <v>1</v>
      </c>
      <c r="I166" s="358"/>
      <c r="J166" s="359">
        <f t="shared" si="15"/>
        <v>0</v>
      </c>
      <c r="K166" s="435"/>
      <c r="L166" s="243"/>
      <c r="M166" s="360" t="s">
        <v>406</v>
      </c>
      <c r="N166" s="361" t="s">
        <v>445</v>
      </c>
      <c r="P166" s="362">
        <f t="shared" si="16"/>
        <v>0</v>
      </c>
      <c r="Q166" s="362">
        <v>0</v>
      </c>
      <c r="R166" s="362">
        <f t="shared" si="17"/>
        <v>0</v>
      </c>
      <c r="S166" s="362">
        <v>0</v>
      </c>
      <c r="T166" s="362">
        <f t="shared" si="18"/>
        <v>0</v>
      </c>
      <c r="U166" s="436" t="s">
        <v>406</v>
      </c>
      <c r="AR166" s="364" t="s">
        <v>1335</v>
      </c>
      <c r="AT166" s="364" t="s">
        <v>529</v>
      </c>
      <c r="AU166" s="364" t="s">
        <v>293</v>
      </c>
      <c r="AY166" s="227" t="s">
        <v>528</v>
      </c>
      <c r="BE166" s="365">
        <f t="shared" si="19"/>
        <v>0</v>
      </c>
      <c r="BF166" s="365">
        <f t="shared" si="20"/>
        <v>0</v>
      </c>
      <c r="BG166" s="365">
        <f t="shared" si="21"/>
        <v>0</v>
      </c>
      <c r="BH166" s="365">
        <f t="shared" si="22"/>
        <v>0</v>
      </c>
      <c r="BI166" s="365">
        <f t="shared" si="23"/>
        <v>0</v>
      </c>
      <c r="BJ166" s="227" t="s">
        <v>87</v>
      </c>
      <c r="BK166" s="365">
        <f t="shared" si="24"/>
        <v>0</v>
      </c>
      <c r="BL166" s="227" t="s">
        <v>1335</v>
      </c>
      <c r="BM166" s="364" t="s">
        <v>1612</v>
      </c>
    </row>
    <row r="167" spans="2:65" s="242" customFormat="1" ht="24.2" customHeight="1">
      <c r="B167" s="352"/>
      <c r="C167" s="353" t="s">
        <v>419</v>
      </c>
      <c r="D167" s="353" t="s">
        <v>529</v>
      </c>
      <c r="E167" s="354" t="s">
        <v>1487</v>
      </c>
      <c r="F167" s="355" t="s">
        <v>1488</v>
      </c>
      <c r="G167" s="356" t="s">
        <v>201</v>
      </c>
      <c r="H167" s="357">
        <v>63</v>
      </c>
      <c r="I167" s="358"/>
      <c r="J167" s="359">
        <f t="shared" si="15"/>
        <v>0</v>
      </c>
      <c r="K167" s="435"/>
      <c r="L167" s="243"/>
      <c r="M167" s="360" t="s">
        <v>406</v>
      </c>
      <c r="N167" s="361" t="s">
        <v>445</v>
      </c>
      <c r="P167" s="362">
        <f t="shared" si="16"/>
        <v>0</v>
      </c>
      <c r="Q167" s="362">
        <v>0</v>
      </c>
      <c r="R167" s="362">
        <f t="shared" si="17"/>
        <v>0</v>
      </c>
      <c r="S167" s="362">
        <v>0</v>
      </c>
      <c r="T167" s="362">
        <f t="shared" si="18"/>
        <v>0</v>
      </c>
      <c r="U167" s="436" t="s">
        <v>406</v>
      </c>
      <c r="AR167" s="364" t="s">
        <v>1335</v>
      </c>
      <c r="AT167" s="364" t="s">
        <v>529</v>
      </c>
      <c r="AU167" s="364" t="s">
        <v>293</v>
      </c>
      <c r="AY167" s="227" t="s">
        <v>528</v>
      </c>
      <c r="BE167" s="365">
        <f t="shared" si="19"/>
        <v>0</v>
      </c>
      <c r="BF167" s="365">
        <f t="shared" si="20"/>
        <v>0</v>
      </c>
      <c r="BG167" s="365">
        <f t="shared" si="21"/>
        <v>0</v>
      </c>
      <c r="BH167" s="365">
        <f t="shared" si="22"/>
        <v>0</v>
      </c>
      <c r="BI167" s="365">
        <f t="shared" si="23"/>
        <v>0</v>
      </c>
      <c r="BJ167" s="227" t="s">
        <v>87</v>
      </c>
      <c r="BK167" s="365">
        <f t="shared" si="24"/>
        <v>0</v>
      </c>
      <c r="BL167" s="227" t="s">
        <v>1335</v>
      </c>
      <c r="BM167" s="364" t="s">
        <v>1613</v>
      </c>
    </row>
    <row r="168" spans="2:65" s="242" customFormat="1" ht="24.2" customHeight="1">
      <c r="B168" s="352"/>
      <c r="C168" s="353" t="s">
        <v>699</v>
      </c>
      <c r="D168" s="353" t="s">
        <v>529</v>
      </c>
      <c r="E168" s="354" t="s">
        <v>1490</v>
      </c>
      <c r="F168" s="355" t="s">
        <v>1491</v>
      </c>
      <c r="G168" s="356" t="s">
        <v>201</v>
      </c>
      <c r="H168" s="357">
        <v>25.667000000000002</v>
      </c>
      <c r="I168" s="358"/>
      <c r="J168" s="359">
        <f t="shared" si="15"/>
        <v>0</v>
      </c>
      <c r="K168" s="435"/>
      <c r="L168" s="243"/>
      <c r="M168" s="360" t="s">
        <v>406</v>
      </c>
      <c r="N168" s="361" t="s">
        <v>445</v>
      </c>
      <c r="P168" s="362">
        <f t="shared" si="16"/>
        <v>0</v>
      </c>
      <c r="Q168" s="362">
        <v>0</v>
      </c>
      <c r="R168" s="362">
        <f t="shared" si="17"/>
        <v>0</v>
      </c>
      <c r="S168" s="362">
        <v>0</v>
      </c>
      <c r="T168" s="362">
        <f t="shared" si="18"/>
        <v>0</v>
      </c>
      <c r="U168" s="436" t="s">
        <v>406</v>
      </c>
      <c r="AR168" s="364" t="s">
        <v>1335</v>
      </c>
      <c r="AT168" s="364" t="s">
        <v>529</v>
      </c>
      <c r="AU168" s="364" t="s">
        <v>293</v>
      </c>
      <c r="AY168" s="227" t="s">
        <v>528</v>
      </c>
      <c r="BE168" s="365">
        <f t="shared" si="19"/>
        <v>0</v>
      </c>
      <c r="BF168" s="365">
        <f t="shared" si="20"/>
        <v>0</v>
      </c>
      <c r="BG168" s="365">
        <f t="shared" si="21"/>
        <v>0</v>
      </c>
      <c r="BH168" s="365">
        <f t="shared" si="22"/>
        <v>0</v>
      </c>
      <c r="BI168" s="365">
        <f t="shared" si="23"/>
        <v>0</v>
      </c>
      <c r="BJ168" s="227" t="s">
        <v>87</v>
      </c>
      <c r="BK168" s="365">
        <f t="shared" si="24"/>
        <v>0</v>
      </c>
      <c r="BL168" s="227" t="s">
        <v>1335</v>
      </c>
      <c r="BM168" s="364" t="s">
        <v>1614</v>
      </c>
    </row>
    <row r="169" spans="2:65" s="242" customFormat="1" ht="14.45" customHeight="1">
      <c r="B169" s="352"/>
      <c r="C169" s="353" t="s">
        <v>657</v>
      </c>
      <c r="D169" s="353" t="s">
        <v>529</v>
      </c>
      <c r="E169" s="354" t="s">
        <v>1493</v>
      </c>
      <c r="F169" s="355" t="s">
        <v>1494</v>
      </c>
      <c r="G169" s="356" t="s">
        <v>140</v>
      </c>
      <c r="H169" s="357">
        <v>3.5470000000000002</v>
      </c>
      <c r="I169" s="358"/>
      <c r="J169" s="359">
        <f t="shared" si="15"/>
        <v>0</v>
      </c>
      <c r="K169" s="435"/>
      <c r="L169" s="243"/>
      <c r="M169" s="360" t="s">
        <v>406</v>
      </c>
      <c r="N169" s="361" t="s">
        <v>445</v>
      </c>
      <c r="P169" s="362">
        <f t="shared" si="16"/>
        <v>0</v>
      </c>
      <c r="Q169" s="362">
        <v>0</v>
      </c>
      <c r="R169" s="362">
        <f t="shared" si="17"/>
        <v>0</v>
      </c>
      <c r="S169" s="362">
        <v>0</v>
      </c>
      <c r="T169" s="362">
        <f t="shared" si="18"/>
        <v>0</v>
      </c>
      <c r="U169" s="436" t="s">
        <v>406</v>
      </c>
      <c r="AR169" s="364" t="s">
        <v>1335</v>
      </c>
      <c r="AT169" s="364" t="s">
        <v>529</v>
      </c>
      <c r="AU169" s="364" t="s">
        <v>293</v>
      </c>
      <c r="AY169" s="227" t="s">
        <v>528</v>
      </c>
      <c r="BE169" s="365">
        <f t="shared" si="19"/>
        <v>0</v>
      </c>
      <c r="BF169" s="365">
        <f t="shared" si="20"/>
        <v>0</v>
      </c>
      <c r="BG169" s="365">
        <f t="shared" si="21"/>
        <v>0</v>
      </c>
      <c r="BH169" s="365">
        <f t="shared" si="22"/>
        <v>0</v>
      </c>
      <c r="BI169" s="365">
        <f t="shared" si="23"/>
        <v>0</v>
      </c>
      <c r="BJ169" s="227" t="s">
        <v>87</v>
      </c>
      <c r="BK169" s="365">
        <f t="shared" si="24"/>
        <v>0</v>
      </c>
      <c r="BL169" s="227" t="s">
        <v>1335</v>
      </c>
      <c r="BM169" s="364" t="s">
        <v>1615</v>
      </c>
    </row>
    <row r="170" spans="2:65" s="242" customFormat="1" ht="24.2" customHeight="1">
      <c r="B170" s="352"/>
      <c r="C170" s="353" t="s">
        <v>662</v>
      </c>
      <c r="D170" s="353" t="s">
        <v>529</v>
      </c>
      <c r="E170" s="354" t="s">
        <v>1496</v>
      </c>
      <c r="F170" s="355" t="s">
        <v>1497</v>
      </c>
      <c r="G170" s="356" t="s">
        <v>140</v>
      </c>
      <c r="H170" s="357">
        <v>17.734999999999999</v>
      </c>
      <c r="I170" s="358"/>
      <c r="J170" s="359">
        <f t="shared" si="15"/>
        <v>0</v>
      </c>
      <c r="K170" s="435"/>
      <c r="L170" s="243"/>
      <c r="M170" s="360" t="s">
        <v>406</v>
      </c>
      <c r="N170" s="361" t="s">
        <v>445</v>
      </c>
      <c r="P170" s="362">
        <f t="shared" si="16"/>
        <v>0</v>
      </c>
      <c r="Q170" s="362">
        <v>0</v>
      </c>
      <c r="R170" s="362">
        <f t="shared" si="17"/>
        <v>0</v>
      </c>
      <c r="S170" s="362">
        <v>0</v>
      </c>
      <c r="T170" s="362">
        <f t="shared" si="18"/>
        <v>0</v>
      </c>
      <c r="U170" s="436" t="s">
        <v>406</v>
      </c>
      <c r="AR170" s="364" t="s">
        <v>1335</v>
      </c>
      <c r="AT170" s="364" t="s">
        <v>529</v>
      </c>
      <c r="AU170" s="364" t="s">
        <v>293</v>
      </c>
      <c r="AY170" s="227" t="s">
        <v>528</v>
      </c>
      <c r="BE170" s="365">
        <f t="shared" si="19"/>
        <v>0</v>
      </c>
      <c r="BF170" s="365">
        <f t="shared" si="20"/>
        <v>0</v>
      </c>
      <c r="BG170" s="365">
        <f t="shared" si="21"/>
        <v>0</v>
      </c>
      <c r="BH170" s="365">
        <f t="shared" si="22"/>
        <v>0</v>
      </c>
      <c r="BI170" s="365">
        <f t="shared" si="23"/>
        <v>0</v>
      </c>
      <c r="BJ170" s="227" t="s">
        <v>87</v>
      </c>
      <c r="BK170" s="365">
        <f t="shared" si="24"/>
        <v>0</v>
      </c>
      <c r="BL170" s="227" t="s">
        <v>1335</v>
      </c>
      <c r="BM170" s="364" t="s">
        <v>1616</v>
      </c>
    </row>
    <row r="171" spans="2:65" s="242" customFormat="1" ht="14.45" customHeight="1">
      <c r="B171" s="352"/>
      <c r="C171" s="353" t="s">
        <v>330</v>
      </c>
      <c r="D171" s="353" t="s">
        <v>529</v>
      </c>
      <c r="E171" s="354" t="s">
        <v>1499</v>
      </c>
      <c r="F171" s="355" t="s">
        <v>1500</v>
      </c>
      <c r="G171" s="356" t="s">
        <v>157</v>
      </c>
      <c r="H171" s="357">
        <v>91.667000000000002</v>
      </c>
      <c r="I171" s="358"/>
      <c r="J171" s="359">
        <f t="shared" si="15"/>
        <v>0</v>
      </c>
      <c r="K171" s="435"/>
      <c r="L171" s="243"/>
      <c r="M171" s="360" t="s">
        <v>406</v>
      </c>
      <c r="N171" s="361" t="s">
        <v>445</v>
      </c>
      <c r="P171" s="362">
        <f t="shared" si="16"/>
        <v>0</v>
      </c>
      <c r="Q171" s="362">
        <v>0</v>
      </c>
      <c r="R171" s="362">
        <f t="shared" si="17"/>
        <v>0</v>
      </c>
      <c r="S171" s="362">
        <v>0</v>
      </c>
      <c r="T171" s="362">
        <f t="shared" si="18"/>
        <v>0</v>
      </c>
      <c r="U171" s="436" t="s">
        <v>406</v>
      </c>
      <c r="AR171" s="364" t="s">
        <v>1335</v>
      </c>
      <c r="AT171" s="364" t="s">
        <v>529</v>
      </c>
      <c r="AU171" s="364" t="s">
        <v>293</v>
      </c>
      <c r="AY171" s="227" t="s">
        <v>528</v>
      </c>
      <c r="BE171" s="365">
        <f t="shared" si="19"/>
        <v>0</v>
      </c>
      <c r="BF171" s="365">
        <f t="shared" si="20"/>
        <v>0</v>
      </c>
      <c r="BG171" s="365">
        <f t="shared" si="21"/>
        <v>0</v>
      </c>
      <c r="BH171" s="365">
        <f t="shared" si="22"/>
        <v>0</v>
      </c>
      <c r="BI171" s="365">
        <f t="shared" si="23"/>
        <v>0</v>
      </c>
      <c r="BJ171" s="227" t="s">
        <v>87</v>
      </c>
      <c r="BK171" s="365">
        <f t="shared" si="24"/>
        <v>0</v>
      </c>
      <c r="BL171" s="227" t="s">
        <v>1335</v>
      </c>
      <c r="BM171" s="364" t="s">
        <v>1617</v>
      </c>
    </row>
    <row r="172" spans="2:65" s="339" customFormat="1" ht="25.9" customHeight="1">
      <c r="B172" s="340"/>
      <c r="D172" s="341" t="s">
        <v>471</v>
      </c>
      <c r="E172" s="342" t="s">
        <v>1211</v>
      </c>
      <c r="F172" s="342" t="s">
        <v>1528</v>
      </c>
      <c r="I172" s="343"/>
      <c r="J172" s="344">
        <f>BK172</f>
        <v>0</v>
      </c>
      <c r="L172" s="340"/>
      <c r="M172" s="345"/>
      <c r="P172" s="346">
        <f>P173</f>
        <v>0</v>
      </c>
      <c r="R172" s="346">
        <f>R173</f>
        <v>0</v>
      </c>
      <c r="T172" s="346">
        <f>T173</f>
        <v>0</v>
      </c>
      <c r="U172" s="434"/>
      <c r="AR172" s="341" t="s">
        <v>93</v>
      </c>
      <c r="AT172" s="348" t="s">
        <v>471</v>
      </c>
      <c r="AU172" s="348" t="s">
        <v>472</v>
      </c>
      <c r="AY172" s="341" t="s">
        <v>528</v>
      </c>
      <c r="BK172" s="349">
        <f>BK173</f>
        <v>0</v>
      </c>
    </row>
    <row r="173" spans="2:65" s="339" customFormat="1" ht="22.9" customHeight="1">
      <c r="B173" s="340"/>
      <c r="D173" s="341" t="s">
        <v>471</v>
      </c>
      <c r="E173" s="350" t="s">
        <v>1213</v>
      </c>
      <c r="F173" s="350" t="s">
        <v>1529</v>
      </c>
      <c r="I173" s="343"/>
      <c r="J173" s="351">
        <f>BK173</f>
        <v>0</v>
      </c>
      <c r="L173" s="340"/>
      <c r="M173" s="345"/>
      <c r="P173" s="346">
        <f>P174</f>
        <v>0</v>
      </c>
      <c r="R173" s="346">
        <f>R174</f>
        <v>0</v>
      </c>
      <c r="T173" s="346">
        <f>T174</f>
        <v>0</v>
      </c>
      <c r="U173" s="434"/>
      <c r="AR173" s="341" t="s">
        <v>93</v>
      </c>
      <c r="AT173" s="348" t="s">
        <v>471</v>
      </c>
      <c r="AU173" s="348" t="s">
        <v>87</v>
      </c>
      <c r="AY173" s="341" t="s">
        <v>528</v>
      </c>
      <c r="BK173" s="349">
        <f>BK174</f>
        <v>0</v>
      </c>
    </row>
    <row r="174" spans="2:65" s="242" customFormat="1" ht="14.45" customHeight="1">
      <c r="B174" s="352"/>
      <c r="C174" s="353" t="s">
        <v>673</v>
      </c>
      <c r="D174" s="353" t="s">
        <v>529</v>
      </c>
      <c r="E174" s="354" t="s">
        <v>1530</v>
      </c>
      <c r="F174" s="355" t="s">
        <v>1531</v>
      </c>
      <c r="G174" s="356" t="s">
        <v>22</v>
      </c>
      <c r="H174" s="357">
        <v>1</v>
      </c>
      <c r="I174" s="358"/>
      <c r="J174" s="359">
        <f>ROUND(I174*H174,2)</f>
        <v>0</v>
      </c>
      <c r="K174" s="435"/>
      <c r="L174" s="243"/>
      <c r="M174" s="408" t="s">
        <v>406</v>
      </c>
      <c r="N174" s="409" t="s">
        <v>445</v>
      </c>
      <c r="O174" s="406"/>
      <c r="P174" s="410">
        <f>O174*H174</f>
        <v>0</v>
      </c>
      <c r="Q174" s="410">
        <v>0</v>
      </c>
      <c r="R174" s="410">
        <f>Q174*H174</f>
        <v>0</v>
      </c>
      <c r="S174" s="410">
        <v>0</v>
      </c>
      <c r="T174" s="410">
        <f>S174*H174</f>
        <v>0</v>
      </c>
      <c r="U174" s="438" t="s">
        <v>406</v>
      </c>
      <c r="AR174" s="364" t="s">
        <v>1218</v>
      </c>
      <c r="AT174" s="364" t="s">
        <v>529</v>
      </c>
      <c r="AU174" s="364" t="s">
        <v>293</v>
      </c>
      <c r="AY174" s="227" t="s">
        <v>528</v>
      </c>
      <c r="BE174" s="365">
        <f>IF(N174="základní",J174,0)</f>
        <v>0</v>
      </c>
      <c r="BF174" s="365">
        <f>IF(N174="snížená",J174,0)</f>
        <v>0</v>
      </c>
      <c r="BG174" s="365">
        <f>IF(N174="zákl. přenesená",J174,0)</f>
        <v>0</v>
      </c>
      <c r="BH174" s="365">
        <f>IF(N174="sníž. přenesená",J174,0)</f>
        <v>0</v>
      </c>
      <c r="BI174" s="365">
        <f>IF(N174="nulová",J174,0)</f>
        <v>0</v>
      </c>
      <c r="BJ174" s="227" t="s">
        <v>87</v>
      </c>
      <c r="BK174" s="365">
        <f>ROUND(I174*H174,2)</f>
        <v>0</v>
      </c>
      <c r="BL174" s="227" t="s">
        <v>1218</v>
      </c>
      <c r="BM174" s="364" t="s">
        <v>1618</v>
      </c>
    </row>
    <row r="175" spans="2:65" s="242" customFormat="1" ht="6.95" customHeight="1">
      <c r="B175" s="253"/>
      <c r="C175" s="254"/>
      <c r="D175" s="254"/>
      <c r="E175" s="254"/>
      <c r="F175" s="254"/>
      <c r="G175" s="254"/>
      <c r="H175" s="254"/>
      <c r="I175" s="254"/>
      <c r="J175" s="254"/>
      <c r="K175" s="254"/>
      <c r="L175" s="243"/>
    </row>
  </sheetData>
  <autoFilter ref="C132:K174" xr:uid="{00000000-0009-0000-0000-000002000000}"/>
  <mergeCells count="14">
    <mergeCell ref="E85:H85"/>
    <mergeCell ref="L2:V2"/>
    <mergeCell ref="E7:H7"/>
    <mergeCell ref="E9:H9"/>
    <mergeCell ref="E18:H18"/>
    <mergeCell ref="E27:H27"/>
    <mergeCell ref="E123:H123"/>
    <mergeCell ref="E125:H125"/>
    <mergeCell ref="E87:H87"/>
    <mergeCell ref="D107:F107"/>
    <mergeCell ref="D108:F108"/>
    <mergeCell ref="D109:F109"/>
    <mergeCell ref="D110:F110"/>
    <mergeCell ref="D111:F111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8B8D9-36DE-489C-91EE-755D5C31F32A}">
  <sheetPr>
    <pageSetUpPr fitToPage="1"/>
  </sheetPr>
  <dimension ref="A1:CM98"/>
  <sheetViews>
    <sheetView showGridLines="0" workbookViewId="0">
      <selection activeCell="AL10" sqref="AL10"/>
    </sheetView>
  </sheetViews>
  <sheetFormatPr defaultRowHeight="11.25"/>
  <cols>
    <col min="1" max="1" width="7.140625" style="226" customWidth="1"/>
    <col min="2" max="2" width="1.42578125" style="226" customWidth="1"/>
    <col min="3" max="3" width="3.5703125" style="226" customWidth="1"/>
    <col min="4" max="33" width="2.28515625" style="226" customWidth="1"/>
    <col min="34" max="34" width="2.85546875" style="226" customWidth="1"/>
    <col min="35" max="35" width="27.140625" style="226" customWidth="1"/>
    <col min="36" max="37" width="2.140625" style="226" customWidth="1"/>
    <col min="38" max="38" width="7.140625" style="226" customWidth="1"/>
    <col min="39" max="39" width="2.85546875" style="226" customWidth="1"/>
    <col min="40" max="40" width="11.42578125" style="226" customWidth="1"/>
    <col min="41" max="41" width="6.42578125" style="226" customWidth="1"/>
    <col min="42" max="42" width="3.5703125" style="226" customWidth="1"/>
    <col min="43" max="43" width="13.42578125" style="226" hidden="1" customWidth="1"/>
    <col min="44" max="44" width="11.7109375" style="226" customWidth="1"/>
    <col min="45" max="45" width="22.140625" style="226" hidden="1" customWidth="1"/>
    <col min="46" max="56" width="2.7109375" style="226" customWidth="1"/>
    <col min="57" max="57" width="57" style="226" customWidth="1"/>
    <col min="58" max="16384" width="9.140625" style="226"/>
  </cols>
  <sheetData>
    <row r="1" spans="1:74">
      <c r="A1" s="225" t="s">
        <v>411</v>
      </c>
      <c r="AZ1" s="225" t="s">
        <v>406</v>
      </c>
      <c r="BA1" s="225" t="s">
        <v>413</v>
      </c>
      <c r="BB1" s="225" t="s">
        <v>406</v>
      </c>
      <c r="BT1" s="225" t="s">
        <v>414</v>
      </c>
      <c r="BU1" s="225" t="s">
        <v>414</v>
      </c>
      <c r="BV1" s="225" t="s">
        <v>1619</v>
      </c>
    </row>
    <row r="2" spans="1:74" ht="36.950000000000003" customHeight="1">
      <c r="AR2" s="538" t="s">
        <v>416</v>
      </c>
      <c r="AS2" s="539"/>
      <c r="AT2" s="539"/>
      <c r="AU2" s="539"/>
      <c r="AV2" s="539"/>
      <c r="AW2" s="539"/>
      <c r="AX2" s="539"/>
      <c r="AY2" s="539"/>
      <c r="AZ2" s="539"/>
      <c r="BA2" s="539"/>
      <c r="BB2" s="539"/>
      <c r="BC2" s="539"/>
      <c r="BD2" s="539"/>
      <c r="BE2" s="539"/>
      <c r="BS2" s="227" t="s">
        <v>417</v>
      </c>
      <c r="BT2" s="227" t="s">
        <v>418</v>
      </c>
    </row>
    <row r="3" spans="1:74" ht="6.95" customHeight="1">
      <c r="B3" s="228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229"/>
      <c r="AG3" s="229"/>
      <c r="AH3" s="229"/>
      <c r="AI3" s="229"/>
      <c r="AJ3" s="229"/>
      <c r="AK3" s="229"/>
      <c r="AL3" s="229"/>
      <c r="AM3" s="229"/>
      <c r="AN3" s="229"/>
      <c r="AO3" s="229"/>
      <c r="AP3" s="229"/>
      <c r="AQ3" s="229"/>
      <c r="AR3" s="230"/>
      <c r="BS3" s="227" t="s">
        <v>417</v>
      </c>
      <c r="BT3" s="227" t="s">
        <v>419</v>
      </c>
    </row>
    <row r="4" spans="1:74" ht="24.95" customHeight="1">
      <c r="B4" s="230"/>
      <c r="D4" s="231" t="s">
        <v>420</v>
      </c>
      <c r="AR4" s="230"/>
      <c r="AS4" s="232" t="s">
        <v>421</v>
      </c>
      <c r="BE4" s="233" t="s">
        <v>422</v>
      </c>
      <c r="BS4" s="227" t="s">
        <v>423</v>
      </c>
    </row>
    <row r="5" spans="1:74" ht="12" customHeight="1">
      <c r="B5" s="230"/>
      <c r="D5" s="234" t="s">
        <v>424</v>
      </c>
      <c r="K5" s="540" t="s">
        <v>1620</v>
      </c>
      <c r="L5" s="539"/>
      <c r="M5" s="539"/>
      <c r="N5" s="539"/>
      <c r="O5" s="539"/>
      <c r="P5" s="539"/>
      <c r="Q5" s="539"/>
      <c r="R5" s="539"/>
      <c r="S5" s="539"/>
      <c r="T5" s="539"/>
      <c r="U5" s="539"/>
      <c r="V5" s="539"/>
      <c r="W5" s="539"/>
      <c r="X5" s="539"/>
      <c r="Y5" s="539"/>
      <c r="Z5" s="539"/>
      <c r="AA5" s="539"/>
      <c r="AB5" s="539"/>
      <c r="AC5" s="539"/>
      <c r="AD5" s="539"/>
      <c r="AE5" s="539"/>
      <c r="AF5" s="539"/>
      <c r="AG5" s="539"/>
      <c r="AH5" s="539"/>
      <c r="AI5" s="539"/>
      <c r="AJ5" s="539"/>
      <c r="AR5" s="230"/>
      <c r="BE5" s="541" t="s">
        <v>1239</v>
      </c>
      <c r="BS5" s="227" t="s">
        <v>417</v>
      </c>
    </row>
    <row r="6" spans="1:74" ht="36.950000000000003" customHeight="1">
      <c r="B6" s="230"/>
      <c r="D6" s="236" t="s">
        <v>427</v>
      </c>
      <c r="K6" s="544" t="s">
        <v>1621</v>
      </c>
      <c r="L6" s="539"/>
      <c r="M6" s="539"/>
      <c r="N6" s="539"/>
      <c r="O6" s="539"/>
      <c r="P6" s="539"/>
      <c r="Q6" s="539"/>
      <c r="R6" s="539"/>
      <c r="S6" s="539"/>
      <c r="T6" s="539"/>
      <c r="U6" s="539"/>
      <c r="V6" s="539"/>
      <c r="W6" s="539"/>
      <c r="X6" s="539"/>
      <c r="Y6" s="539"/>
      <c r="Z6" s="539"/>
      <c r="AA6" s="539"/>
      <c r="AB6" s="539"/>
      <c r="AC6" s="539"/>
      <c r="AD6" s="539"/>
      <c r="AE6" s="539"/>
      <c r="AF6" s="539"/>
      <c r="AG6" s="539"/>
      <c r="AH6" s="539"/>
      <c r="AI6" s="539"/>
      <c r="AJ6" s="539"/>
      <c r="AR6" s="230"/>
      <c r="BE6" s="542"/>
      <c r="BS6" s="227" t="s">
        <v>417</v>
      </c>
    </row>
    <row r="7" spans="1:74" ht="12" customHeight="1">
      <c r="B7" s="230"/>
      <c r="D7" s="237" t="s">
        <v>429</v>
      </c>
      <c r="K7" s="235" t="s">
        <v>406</v>
      </c>
      <c r="AK7" s="237" t="s">
        <v>430</v>
      </c>
      <c r="AN7" s="235" t="s">
        <v>406</v>
      </c>
      <c r="AR7" s="230"/>
      <c r="BE7" s="542"/>
      <c r="BS7" s="227" t="s">
        <v>417</v>
      </c>
    </row>
    <row r="8" spans="1:74" ht="12" customHeight="1">
      <c r="B8" s="230"/>
      <c r="D8" s="237" t="s">
        <v>431</v>
      </c>
      <c r="K8" s="235" t="s">
        <v>50</v>
      </c>
      <c r="AK8" s="237" t="s">
        <v>432</v>
      </c>
      <c r="AN8" s="238" t="s">
        <v>1622</v>
      </c>
      <c r="AR8" s="230"/>
      <c r="BE8" s="542"/>
      <c r="BS8" s="227" t="s">
        <v>417</v>
      </c>
    </row>
    <row r="9" spans="1:74" ht="14.45" customHeight="1">
      <c r="B9" s="230"/>
      <c r="AR9" s="230"/>
      <c r="BE9" s="542"/>
      <c r="BS9" s="227" t="s">
        <v>417</v>
      </c>
    </row>
    <row r="10" spans="1:74" ht="12" customHeight="1">
      <c r="B10" s="230"/>
      <c r="D10" s="237" t="s">
        <v>434</v>
      </c>
      <c r="AK10" s="237" t="s">
        <v>53</v>
      </c>
      <c r="AN10" s="235" t="s">
        <v>406</v>
      </c>
      <c r="AR10" s="230"/>
      <c r="BE10" s="542"/>
      <c r="BS10" s="227" t="s">
        <v>417</v>
      </c>
    </row>
    <row r="11" spans="1:74" ht="18.399999999999999" customHeight="1">
      <c r="B11" s="230"/>
      <c r="E11" s="235" t="s">
        <v>36</v>
      </c>
      <c r="AK11" s="237" t="s">
        <v>54</v>
      </c>
      <c r="AN11" s="235" t="s">
        <v>406</v>
      </c>
      <c r="AR11" s="230"/>
      <c r="BE11" s="542"/>
      <c r="BS11" s="227" t="s">
        <v>417</v>
      </c>
    </row>
    <row r="12" spans="1:74" ht="6.95" customHeight="1">
      <c r="B12" s="230"/>
      <c r="AR12" s="230"/>
      <c r="BE12" s="542"/>
      <c r="BS12" s="227" t="s">
        <v>417</v>
      </c>
    </row>
    <row r="13" spans="1:74" ht="12" customHeight="1">
      <c r="B13" s="230"/>
      <c r="D13" s="237" t="s">
        <v>435</v>
      </c>
      <c r="AK13" s="237" t="s">
        <v>53</v>
      </c>
      <c r="AN13" s="239" t="s">
        <v>436</v>
      </c>
      <c r="AR13" s="230"/>
      <c r="BE13" s="542"/>
      <c r="BS13" s="227" t="s">
        <v>417</v>
      </c>
    </row>
    <row r="14" spans="1:74" ht="12.75">
      <c r="B14" s="230"/>
      <c r="E14" s="545" t="s">
        <v>436</v>
      </c>
      <c r="F14" s="546"/>
      <c r="G14" s="546"/>
      <c r="H14" s="546"/>
      <c r="I14" s="546"/>
      <c r="J14" s="546"/>
      <c r="K14" s="546"/>
      <c r="L14" s="546"/>
      <c r="M14" s="546"/>
      <c r="N14" s="546"/>
      <c r="O14" s="546"/>
      <c r="P14" s="546"/>
      <c r="Q14" s="546"/>
      <c r="R14" s="546"/>
      <c r="S14" s="546"/>
      <c r="T14" s="546"/>
      <c r="U14" s="546"/>
      <c r="V14" s="546"/>
      <c r="W14" s="546"/>
      <c r="X14" s="546"/>
      <c r="Y14" s="546"/>
      <c r="Z14" s="546"/>
      <c r="AA14" s="546"/>
      <c r="AB14" s="546"/>
      <c r="AC14" s="546"/>
      <c r="AD14" s="546"/>
      <c r="AE14" s="546"/>
      <c r="AF14" s="546"/>
      <c r="AG14" s="546"/>
      <c r="AH14" s="546"/>
      <c r="AI14" s="546"/>
      <c r="AJ14" s="546"/>
      <c r="AK14" s="237" t="s">
        <v>54</v>
      </c>
      <c r="AN14" s="239" t="s">
        <v>436</v>
      </c>
      <c r="AR14" s="230"/>
      <c r="BE14" s="542"/>
      <c r="BS14" s="227" t="s">
        <v>417</v>
      </c>
    </row>
    <row r="15" spans="1:74" ht="6.95" customHeight="1">
      <c r="B15" s="230"/>
      <c r="AR15" s="230"/>
      <c r="BE15" s="542"/>
      <c r="BS15" s="227" t="s">
        <v>414</v>
      </c>
    </row>
    <row r="16" spans="1:74" ht="12" customHeight="1">
      <c r="B16" s="230"/>
      <c r="D16" s="237" t="s">
        <v>55</v>
      </c>
      <c r="AK16" s="237" t="s">
        <v>53</v>
      </c>
      <c r="AN16" s="235" t="s">
        <v>406</v>
      </c>
      <c r="AR16" s="230"/>
      <c r="BE16" s="542"/>
      <c r="BS16" s="227" t="s">
        <v>414</v>
      </c>
    </row>
    <row r="17" spans="2:71" ht="18.399999999999999" customHeight="1">
      <c r="B17" s="230"/>
      <c r="E17" s="235" t="s">
        <v>36</v>
      </c>
      <c r="AK17" s="237" t="s">
        <v>54</v>
      </c>
      <c r="AN17" s="235" t="s">
        <v>406</v>
      </c>
      <c r="AR17" s="230"/>
      <c r="BE17" s="542"/>
      <c r="BS17" s="227" t="s">
        <v>438</v>
      </c>
    </row>
    <row r="18" spans="2:71" ht="6.95" customHeight="1">
      <c r="B18" s="230"/>
      <c r="AR18" s="230"/>
      <c r="BE18" s="542"/>
      <c r="BS18" s="227" t="s">
        <v>417</v>
      </c>
    </row>
    <row r="19" spans="2:71" ht="12" customHeight="1">
      <c r="B19" s="230"/>
      <c r="D19" s="237" t="s">
        <v>439</v>
      </c>
      <c r="AK19" s="237" t="s">
        <v>53</v>
      </c>
      <c r="AN19" s="235" t="s">
        <v>406</v>
      </c>
      <c r="AR19" s="230"/>
      <c r="BE19" s="542"/>
      <c r="BS19" s="227" t="s">
        <v>417</v>
      </c>
    </row>
    <row r="20" spans="2:71" ht="18.399999999999999" customHeight="1">
      <c r="B20" s="230"/>
      <c r="E20" s="235" t="s">
        <v>36</v>
      </c>
      <c r="AK20" s="237" t="s">
        <v>54</v>
      </c>
      <c r="AN20" s="235" t="s">
        <v>406</v>
      </c>
      <c r="AR20" s="230"/>
      <c r="BE20" s="542"/>
      <c r="BS20" s="227" t="s">
        <v>438</v>
      </c>
    </row>
    <row r="21" spans="2:71" ht="6.95" customHeight="1">
      <c r="B21" s="230"/>
      <c r="AR21" s="230"/>
      <c r="BE21" s="542"/>
    </row>
    <row r="22" spans="2:71" ht="12" customHeight="1">
      <c r="B22" s="230"/>
      <c r="D22" s="237" t="s">
        <v>440</v>
      </c>
      <c r="AR22" s="230"/>
      <c r="BE22" s="542"/>
    </row>
    <row r="23" spans="2:71" ht="16.5" customHeight="1">
      <c r="B23" s="230"/>
      <c r="E23" s="547" t="s">
        <v>406</v>
      </c>
      <c r="F23" s="547"/>
      <c r="G23" s="547"/>
      <c r="H23" s="547"/>
      <c r="I23" s="547"/>
      <c r="J23" s="547"/>
      <c r="K23" s="547"/>
      <c r="L23" s="547"/>
      <c r="M23" s="547"/>
      <c r="N23" s="547"/>
      <c r="O23" s="547"/>
      <c r="P23" s="547"/>
      <c r="Q23" s="547"/>
      <c r="R23" s="547"/>
      <c r="S23" s="547"/>
      <c r="T23" s="547"/>
      <c r="U23" s="547"/>
      <c r="V23" s="547"/>
      <c r="W23" s="547"/>
      <c r="X23" s="547"/>
      <c r="Y23" s="547"/>
      <c r="Z23" s="547"/>
      <c r="AA23" s="547"/>
      <c r="AB23" s="547"/>
      <c r="AC23" s="547"/>
      <c r="AD23" s="547"/>
      <c r="AE23" s="547"/>
      <c r="AF23" s="547"/>
      <c r="AG23" s="547"/>
      <c r="AH23" s="547"/>
      <c r="AI23" s="547"/>
      <c r="AJ23" s="547"/>
      <c r="AK23" s="547"/>
      <c r="AL23" s="547"/>
      <c r="AM23" s="547"/>
      <c r="AN23" s="547"/>
      <c r="AR23" s="230"/>
      <c r="BE23" s="542"/>
    </row>
    <row r="24" spans="2:71" ht="6.95" customHeight="1">
      <c r="B24" s="230"/>
      <c r="AR24" s="230"/>
      <c r="BE24" s="542"/>
    </row>
    <row r="25" spans="2:71" ht="6.95" customHeight="1">
      <c r="B25" s="230"/>
      <c r="D25" s="241"/>
      <c r="E25" s="241"/>
      <c r="F25" s="241"/>
      <c r="G25" s="241"/>
      <c r="H25" s="241"/>
      <c r="I25" s="241"/>
      <c r="J25" s="241"/>
      <c r="K25" s="241"/>
      <c r="L25" s="241"/>
      <c r="M25" s="241"/>
      <c r="N25" s="241"/>
      <c r="O25" s="241"/>
      <c r="P25" s="241"/>
      <c r="Q25" s="241"/>
      <c r="R25" s="241"/>
      <c r="S25" s="241"/>
      <c r="T25" s="241"/>
      <c r="U25" s="241"/>
      <c r="V25" s="241"/>
      <c r="W25" s="241"/>
      <c r="X25" s="241"/>
      <c r="Y25" s="241"/>
      <c r="Z25" s="241"/>
      <c r="AA25" s="241"/>
      <c r="AB25" s="241"/>
      <c r="AC25" s="241"/>
      <c r="AD25" s="241"/>
      <c r="AE25" s="241"/>
      <c r="AF25" s="241"/>
      <c r="AG25" s="241"/>
      <c r="AH25" s="241"/>
      <c r="AI25" s="241"/>
      <c r="AJ25" s="241"/>
      <c r="AK25" s="241"/>
      <c r="AL25" s="241"/>
      <c r="AM25" s="241"/>
      <c r="AN25" s="241"/>
      <c r="AO25" s="241"/>
      <c r="AR25" s="230"/>
      <c r="BE25" s="542"/>
    </row>
    <row r="26" spans="2:71" s="242" customFormat="1" ht="25.9" customHeight="1">
      <c r="B26" s="243"/>
      <c r="D26" s="244" t="s">
        <v>19</v>
      </c>
      <c r="E26" s="245"/>
      <c r="F26" s="245"/>
      <c r="G26" s="245"/>
      <c r="H26" s="245"/>
      <c r="I26" s="245"/>
      <c r="J26" s="245"/>
      <c r="K26" s="245"/>
      <c r="L26" s="245"/>
      <c r="M26" s="245"/>
      <c r="N26" s="245"/>
      <c r="O26" s="245"/>
      <c r="P26" s="245"/>
      <c r="Q26" s="245"/>
      <c r="R26" s="245"/>
      <c r="S26" s="245"/>
      <c r="T26" s="245"/>
      <c r="U26" s="245"/>
      <c r="V26" s="245"/>
      <c r="W26" s="245"/>
      <c r="X26" s="245"/>
      <c r="Y26" s="245"/>
      <c r="Z26" s="245"/>
      <c r="AA26" s="245"/>
      <c r="AB26" s="245"/>
      <c r="AC26" s="245"/>
      <c r="AD26" s="245"/>
      <c r="AE26" s="245"/>
      <c r="AF26" s="245"/>
      <c r="AG26" s="245"/>
      <c r="AH26" s="245"/>
      <c r="AI26" s="245"/>
      <c r="AJ26" s="245"/>
      <c r="AK26" s="548">
        <f>ROUND(AG94,2)</f>
        <v>0</v>
      </c>
      <c r="AL26" s="549"/>
      <c r="AM26" s="549"/>
      <c r="AN26" s="549"/>
      <c r="AO26" s="549"/>
      <c r="AR26" s="243"/>
      <c r="BE26" s="542"/>
    </row>
    <row r="27" spans="2:71" s="242" customFormat="1" ht="6.95" customHeight="1">
      <c r="B27" s="243"/>
      <c r="AR27" s="243"/>
      <c r="BE27" s="542"/>
    </row>
    <row r="28" spans="2:71" s="242" customFormat="1" ht="12.75">
      <c r="B28" s="243"/>
      <c r="L28" s="550" t="s">
        <v>442</v>
      </c>
      <c r="M28" s="550"/>
      <c r="N28" s="550"/>
      <c r="O28" s="550"/>
      <c r="P28" s="550"/>
      <c r="W28" s="550" t="s">
        <v>443</v>
      </c>
      <c r="X28" s="550"/>
      <c r="Y28" s="550"/>
      <c r="Z28" s="550"/>
      <c r="AA28" s="550"/>
      <c r="AB28" s="550"/>
      <c r="AC28" s="550"/>
      <c r="AD28" s="550"/>
      <c r="AE28" s="550"/>
      <c r="AK28" s="550" t="s">
        <v>444</v>
      </c>
      <c r="AL28" s="550"/>
      <c r="AM28" s="550"/>
      <c r="AN28" s="550"/>
      <c r="AO28" s="550"/>
      <c r="AR28" s="243"/>
      <c r="BE28" s="542"/>
    </row>
    <row r="29" spans="2:71" s="247" customFormat="1" ht="14.45" customHeight="1">
      <c r="B29" s="248"/>
      <c r="D29" s="237" t="s">
        <v>33</v>
      </c>
      <c r="F29" s="237" t="s">
        <v>445</v>
      </c>
      <c r="L29" s="551">
        <v>0.21</v>
      </c>
      <c r="M29" s="552"/>
      <c r="N29" s="552"/>
      <c r="O29" s="552"/>
      <c r="P29" s="552"/>
      <c r="W29" s="553">
        <f>ROUND(AZ94, 2)</f>
        <v>0</v>
      </c>
      <c r="X29" s="552"/>
      <c r="Y29" s="552"/>
      <c r="Z29" s="552"/>
      <c r="AA29" s="552"/>
      <c r="AB29" s="552"/>
      <c r="AC29" s="552"/>
      <c r="AD29" s="552"/>
      <c r="AE29" s="552"/>
      <c r="AK29" s="553">
        <f>ROUND(AV94, 2)</f>
        <v>0</v>
      </c>
      <c r="AL29" s="552"/>
      <c r="AM29" s="552"/>
      <c r="AN29" s="552"/>
      <c r="AO29" s="552"/>
      <c r="AR29" s="248"/>
      <c r="BE29" s="543"/>
    </row>
    <row r="30" spans="2:71" s="247" customFormat="1" ht="14.45" customHeight="1">
      <c r="B30" s="248"/>
      <c r="F30" s="237" t="s">
        <v>446</v>
      </c>
      <c r="L30" s="551">
        <v>0.15</v>
      </c>
      <c r="M30" s="552"/>
      <c r="N30" s="552"/>
      <c r="O30" s="552"/>
      <c r="P30" s="552"/>
      <c r="W30" s="553">
        <f>ROUND(BA94, 2)</f>
        <v>0</v>
      </c>
      <c r="X30" s="552"/>
      <c r="Y30" s="552"/>
      <c r="Z30" s="552"/>
      <c r="AA30" s="552"/>
      <c r="AB30" s="552"/>
      <c r="AC30" s="552"/>
      <c r="AD30" s="552"/>
      <c r="AE30" s="552"/>
      <c r="AK30" s="553">
        <f>ROUND(AW94, 2)</f>
        <v>0</v>
      </c>
      <c r="AL30" s="552"/>
      <c r="AM30" s="552"/>
      <c r="AN30" s="552"/>
      <c r="AO30" s="552"/>
      <c r="AR30" s="248"/>
      <c r="BE30" s="543"/>
    </row>
    <row r="31" spans="2:71" s="247" customFormat="1" ht="14.45" hidden="1" customHeight="1">
      <c r="B31" s="248"/>
      <c r="F31" s="237" t="s">
        <v>447</v>
      </c>
      <c r="L31" s="551">
        <v>0.21</v>
      </c>
      <c r="M31" s="552"/>
      <c r="N31" s="552"/>
      <c r="O31" s="552"/>
      <c r="P31" s="552"/>
      <c r="W31" s="553">
        <f>ROUND(BB94, 2)</f>
        <v>0</v>
      </c>
      <c r="X31" s="552"/>
      <c r="Y31" s="552"/>
      <c r="Z31" s="552"/>
      <c r="AA31" s="552"/>
      <c r="AB31" s="552"/>
      <c r="AC31" s="552"/>
      <c r="AD31" s="552"/>
      <c r="AE31" s="552"/>
      <c r="AK31" s="553">
        <v>0</v>
      </c>
      <c r="AL31" s="552"/>
      <c r="AM31" s="552"/>
      <c r="AN31" s="552"/>
      <c r="AO31" s="552"/>
      <c r="AR31" s="248"/>
      <c r="BE31" s="543"/>
    </row>
    <row r="32" spans="2:71" s="247" customFormat="1" ht="14.45" hidden="1" customHeight="1">
      <c r="B32" s="248"/>
      <c r="F32" s="237" t="s">
        <v>448</v>
      </c>
      <c r="L32" s="551">
        <v>0.15</v>
      </c>
      <c r="M32" s="552"/>
      <c r="N32" s="552"/>
      <c r="O32" s="552"/>
      <c r="P32" s="552"/>
      <c r="W32" s="553">
        <f>ROUND(BC94, 2)</f>
        <v>0</v>
      </c>
      <c r="X32" s="552"/>
      <c r="Y32" s="552"/>
      <c r="Z32" s="552"/>
      <c r="AA32" s="552"/>
      <c r="AB32" s="552"/>
      <c r="AC32" s="552"/>
      <c r="AD32" s="552"/>
      <c r="AE32" s="552"/>
      <c r="AK32" s="553">
        <v>0</v>
      </c>
      <c r="AL32" s="552"/>
      <c r="AM32" s="552"/>
      <c r="AN32" s="552"/>
      <c r="AO32" s="552"/>
      <c r="AR32" s="248"/>
      <c r="BE32" s="543"/>
    </row>
    <row r="33" spans="2:57" s="247" customFormat="1" ht="14.45" hidden="1" customHeight="1">
      <c r="B33" s="248"/>
      <c r="F33" s="237" t="s">
        <v>449</v>
      </c>
      <c r="L33" s="551">
        <v>0</v>
      </c>
      <c r="M33" s="552"/>
      <c r="N33" s="552"/>
      <c r="O33" s="552"/>
      <c r="P33" s="552"/>
      <c r="W33" s="553">
        <f>ROUND(BD94, 2)</f>
        <v>0</v>
      </c>
      <c r="X33" s="552"/>
      <c r="Y33" s="552"/>
      <c r="Z33" s="552"/>
      <c r="AA33" s="552"/>
      <c r="AB33" s="552"/>
      <c r="AC33" s="552"/>
      <c r="AD33" s="552"/>
      <c r="AE33" s="552"/>
      <c r="AK33" s="553">
        <v>0</v>
      </c>
      <c r="AL33" s="552"/>
      <c r="AM33" s="552"/>
      <c r="AN33" s="552"/>
      <c r="AO33" s="552"/>
      <c r="AR33" s="248"/>
      <c r="BE33" s="543"/>
    </row>
    <row r="34" spans="2:57" s="242" customFormat="1" ht="6.95" customHeight="1">
      <c r="B34" s="243"/>
      <c r="AR34" s="243"/>
      <c r="BE34" s="542"/>
    </row>
    <row r="35" spans="2:57" s="242" customFormat="1" ht="25.9" customHeight="1">
      <c r="B35" s="243"/>
      <c r="C35" s="249"/>
      <c r="D35" s="250" t="s">
        <v>450</v>
      </c>
      <c r="E35" s="251"/>
      <c r="F35" s="251"/>
      <c r="G35" s="251"/>
      <c r="H35" s="251"/>
      <c r="I35" s="251"/>
      <c r="J35" s="251"/>
      <c r="K35" s="251"/>
      <c r="L35" s="251"/>
      <c r="M35" s="251"/>
      <c r="N35" s="251"/>
      <c r="O35" s="251"/>
      <c r="P35" s="251"/>
      <c r="Q35" s="251"/>
      <c r="R35" s="251"/>
      <c r="S35" s="251"/>
      <c r="T35" s="252" t="s">
        <v>76</v>
      </c>
      <c r="U35" s="251"/>
      <c r="V35" s="251"/>
      <c r="W35" s="251"/>
      <c r="X35" s="556" t="s">
        <v>75</v>
      </c>
      <c r="Y35" s="557"/>
      <c r="Z35" s="557"/>
      <c r="AA35" s="557"/>
      <c r="AB35" s="557"/>
      <c r="AC35" s="251"/>
      <c r="AD35" s="251"/>
      <c r="AE35" s="251"/>
      <c r="AF35" s="251"/>
      <c r="AG35" s="251"/>
      <c r="AH35" s="251"/>
      <c r="AI35" s="251"/>
      <c r="AJ35" s="251"/>
      <c r="AK35" s="558">
        <f>SUM(AK26:AK33)</f>
        <v>0</v>
      </c>
      <c r="AL35" s="557"/>
      <c r="AM35" s="557"/>
      <c r="AN35" s="557"/>
      <c r="AO35" s="559"/>
      <c r="AP35" s="249"/>
      <c r="AQ35" s="249"/>
      <c r="AR35" s="243"/>
    </row>
    <row r="36" spans="2:57" s="242" customFormat="1" ht="6.95" customHeight="1">
      <c r="B36" s="243"/>
      <c r="AR36" s="243"/>
    </row>
    <row r="37" spans="2:57" s="242" customFormat="1" ht="14.45" customHeight="1">
      <c r="B37" s="243"/>
      <c r="AR37" s="243"/>
    </row>
    <row r="38" spans="2:57" ht="14.45" customHeight="1">
      <c r="B38" s="230"/>
      <c r="AR38" s="230"/>
    </row>
    <row r="39" spans="2:57" ht="14.45" customHeight="1">
      <c r="B39" s="230"/>
      <c r="AR39" s="230"/>
    </row>
    <row r="40" spans="2:57" ht="14.45" customHeight="1">
      <c r="B40" s="230"/>
      <c r="AR40" s="230"/>
    </row>
    <row r="41" spans="2:57" ht="14.45" customHeight="1">
      <c r="B41" s="230"/>
      <c r="AR41" s="230"/>
    </row>
    <row r="42" spans="2:57" ht="14.45" customHeight="1">
      <c r="B42" s="230"/>
      <c r="AR42" s="230"/>
    </row>
    <row r="43" spans="2:57" ht="14.45" customHeight="1">
      <c r="B43" s="230"/>
      <c r="AR43" s="230"/>
    </row>
    <row r="44" spans="2:57" ht="14.45" customHeight="1">
      <c r="B44" s="230"/>
      <c r="AR44" s="230"/>
    </row>
    <row r="45" spans="2:57" ht="14.45" customHeight="1">
      <c r="B45" s="230"/>
      <c r="AR45" s="230"/>
    </row>
    <row r="46" spans="2:57" ht="14.45" customHeight="1">
      <c r="B46" s="230"/>
      <c r="AR46" s="230"/>
    </row>
    <row r="47" spans="2:57" ht="14.45" customHeight="1">
      <c r="B47" s="230"/>
      <c r="AR47" s="230"/>
    </row>
    <row r="48" spans="2:57" ht="14.45" customHeight="1">
      <c r="B48" s="230"/>
      <c r="AR48" s="230"/>
    </row>
    <row r="49" spans="2:44" s="242" customFormat="1" ht="14.45" customHeight="1">
      <c r="B49" s="243"/>
      <c r="D49" s="414" t="s">
        <v>1251</v>
      </c>
      <c r="E49" s="415"/>
      <c r="F49" s="415"/>
      <c r="G49" s="415"/>
      <c r="H49" s="415"/>
      <c r="I49" s="415"/>
      <c r="J49" s="415"/>
      <c r="K49" s="415"/>
      <c r="L49" s="415"/>
      <c r="M49" s="415"/>
      <c r="N49" s="415"/>
      <c r="O49" s="415"/>
      <c r="P49" s="415"/>
      <c r="Q49" s="415"/>
      <c r="R49" s="415"/>
      <c r="S49" s="415"/>
      <c r="T49" s="415"/>
      <c r="U49" s="415"/>
      <c r="V49" s="415"/>
      <c r="W49" s="415"/>
      <c r="X49" s="415"/>
      <c r="Y49" s="415"/>
      <c r="Z49" s="415"/>
      <c r="AA49" s="415"/>
      <c r="AB49" s="415"/>
      <c r="AC49" s="415"/>
      <c r="AD49" s="415"/>
      <c r="AE49" s="415"/>
      <c r="AF49" s="415"/>
      <c r="AG49" s="415"/>
      <c r="AH49" s="414" t="s">
        <v>1252</v>
      </c>
      <c r="AI49" s="415"/>
      <c r="AJ49" s="415"/>
      <c r="AK49" s="415"/>
      <c r="AL49" s="415"/>
      <c r="AM49" s="415"/>
      <c r="AN49" s="415"/>
      <c r="AO49" s="415"/>
      <c r="AR49" s="243"/>
    </row>
    <row r="50" spans="2:44">
      <c r="B50" s="230"/>
      <c r="AR50" s="230"/>
    </row>
    <row r="51" spans="2:44">
      <c r="B51" s="230"/>
      <c r="AR51" s="230"/>
    </row>
    <row r="52" spans="2:44">
      <c r="B52" s="230"/>
      <c r="AR52" s="230"/>
    </row>
    <row r="53" spans="2:44">
      <c r="B53" s="230"/>
      <c r="AR53" s="230"/>
    </row>
    <row r="54" spans="2:44">
      <c r="B54" s="230"/>
      <c r="AR54" s="230"/>
    </row>
    <row r="55" spans="2:44">
      <c r="B55" s="230"/>
      <c r="AR55" s="230"/>
    </row>
    <row r="56" spans="2:44">
      <c r="B56" s="230"/>
      <c r="AR56" s="230"/>
    </row>
    <row r="57" spans="2:44">
      <c r="B57" s="230"/>
      <c r="AR57" s="230"/>
    </row>
    <row r="58" spans="2:44">
      <c r="B58" s="230"/>
      <c r="AR58" s="230"/>
    </row>
    <row r="59" spans="2:44">
      <c r="B59" s="230"/>
      <c r="AR59" s="230"/>
    </row>
    <row r="60" spans="2:44" s="242" customFormat="1" ht="12.75">
      <c r="B60" s="243"/>
      <c r="D60" s="416" t="s">
        <v>1253</v>
      </c>
      <c r="E60" s="245"/>
      <c r="F60" s="245"/>
      <c r="G60" s="245"/>
      <c r="H60" s="245"/>
      <c r="I60" s="245"/>
      <c r="J60" s="245"/>
      <c r="K60" s="245"/>
      <c r="L60" s="245"/>
      <c r="M60" s="245"/>
      <c r="N60" s="245"/>
      <c r="O60" s="245"/>
      <c r="P60" s="245"/>
      <c r="Q60" s="245"/>
      <c r="R60" s="245"/>
      <c r="S60" s="245"/>
      <c r="T60" s="245"/>
      <c r="U60" s="245"/>
      <c r="V60" s="416" t="s">
        <v>1254</v>
      </c>
      <c r="W60" s="245"/>
      <c r="X60" s="245"/>
      <c r="Y60" s="245"/>
      <c r="Z60" s="245"/>
      <c r="AA60" s="245"/>
      <c r="AB60" s="245"/>
      <c r="AC60" s="245"/>
      <c r="AD60" s="245"/>
      <c r="AE60" s="245"/>
      <c r="AF60" s="245"/>
      <c r="AG60" s="245"/>
      <c r="AH60" s="416" t="s">
        <v>1253</v>
      </c>
      <c r="AI60" s="245"/>
      <c r="AJ60" s="245"/>
      <c r="AK60" s="245"/>
      <c r="AL60" s="245"/>
      <c r="AM60" s="416" t="s">
        <v>1254</v>
      </c>
      <c r="AN60" s="245"/>
      <c r="AO60" s="245"/>
      <c r="AR60" s="243"/>
    </row>
    <row r="61" spans="2:44">
      <c r="B61" s="230"/>
      <c r="AR61" s="230"/>
    </row>
    <row r="62" spans="2:44">
      <c r="B62" s="230"/>
      <c r="AR62" s="230"/>
    </row>
    <row r="63" spans="2:44">
      <c r="B63" s="230"/>
      <c r="AR63" s="230"/>
    </row>
    <row r="64" spans="2:44" s="242" customFormat="1" ht="12.75">
      <c r="B64" s="243"/>
      <c r="D64" s="414" t="s">
        <v>1255</v>
      </c>
      <c r="E64" s="415"/>
      <c r="F64" s="415"/>
      <c r="G64" s="415"/>
      <c r="H64" s="415"/>
      <c r="I64" s="415"/>
      <c r="J64" s="415"/>
      <c r="K64" s="415"/>
      <c r="L64" s="415"/>
      <c r="M64" s="415"/>
      <c r="N64" s="415"/>
      <c r="O64" s="415"/>
      <c r="P64" s="415"/>
      <c r="Q64" s="415"/>
      <c r="R64" s="415"/>
      <c r="S64" s="415"/>
      <c r="T64" s="415"/>
      <c r="U64" s="415"/>
      <c r="V64" s="415"/>
      <c r="W64" s="415"/>
      <c r="X64" s="415"/>
      <c r="Y64" s="415"/>
      <c r="Z64" s="415"/>
      <c r="AA64" s="415"/>
      <c r="AB64" s="415"/>
      <c r="AC64" s="415"/>
      <c r="AD64" s="415"/>
      <c r="AE64" s="415"/>
      <c r="AF64" s="415"/>
      <c r="AG64" s="415"/>
      <c r="AH64" s="414" t="s">
        <v>1256</v>
      </c>
      <c r="AI64" s="415"/>
      <c r="AJ64" s="415"/>
      <c r="AK64" s="415"/>
      <c r="AL64" s="415"/>
      <c r="AM64" s="415"/>
      <c r="AN64" s="415"/>
      <c r="AO64" s="415"/>
      <c r="AR64" s="243"/>
    </row>
    <row r="65" spans="2:44">
      <c r="B65" s="230"/>
      <c r="AR65" s="230"/>
    </row>
    <row r="66" spans="2:44">
      <c r="B66" s="230"/>
      <c r="AR66" s="230"/>
    </row>
    <row r="67" spans="2:44">
      <c r="B67" s="230"/>
      <c r="AR67" s="230"/>
    </row>
    <row r="68" spans="2:44">
      <c r="B68" s="230"/>
      <c r="AR68" s="230"/>
    </row>
    <row r="69" spans="2:44">
      <c r="B69" s="230"/>
      <c r="AR69" s="230"/>
    </row>
    <row r="70" spans="2:44">
      <c r="B70" s="230"/>
      <c r="AR70" s="230"/>
    </row>
    <row r="71" spans="2:44">
      <c r="B71" s="230"/>
      <c r="AR71" s="230"/>
    </row>
    <row r="72" spans="2:44">
      <c r="B72" s="230"/>
      <c r="AR72" s="230"/>
    </row>
    <row r="73" spans="2:44">
      <c r="B73" s="230"/>
      <c r="AR73" s="230"/>
    </row>
    <row r="74" spans="2:44">
      <c r="B74" s="230"/>
      <c r="AR74" s="230"/>
    </row>
    <row r="75" spans="2:44" s="242" customFormat="1" ht="12.75">
      <c r="B75" s="243"/>
      <c r="D75" s="416" t="s">
        <v>1253</v>
      </c>
      <c r="E75" s="245"/>
      <c r="F75" s="245"/>
      <c r="G75" s="245"/>
      <c r="H75" s="245"/>
      <c r="I75" s="245"/>
      <c r="J75" s="245"/>
      <c r="K75" s="245"/>
      <c r="L75" s="245"/>
      <c r="M75" s="245"/>
      <c r="N75" s="245"/>
      <c r="O75" s="245"/>
      <c r="P75" s="245"/>
      <c r="Q75" s="245"/>
      <c r="R75" s="245"/>
      <c r="S75" s="245"/>
      <c r="T75" s="245"/>
      <c r="U75" s="245"/>
      <c r="V75" s="416" t="s">
        <v>1254</v>
      </c>
      <c r="W75" s="245"/>
      <c r="X75" s="245"/>
      <c r="Y75" s="245"/>
      <c r="Z75" s="245"/>
      <c r="AA75" s="245"/>
      <c r="AB75" s="245"/>
      <c r="AC75" s="245"/>
      <c r="AD75" s="245"/>
      <c r="AE75" s="245"/>
      <c r="AF75" s="245"/>
      <c r="AG75" s="245"/>
      <c r="AH75" s="416" t="s">
        <v>1253</v>
      </c>
      <c r="AI75" s="245"/>
      <c r="AJ75" s="245"/>
      <c r="AK75" s="245"/>
      <c r="AL75" s="245"/>
      <c r="AM75" s="416" t="s">
        <v>1254</v>
      </c>
      <c r="AN75" s="245"/>
      <c r="AO75" s="245"/>
      <c r="AR75" s="243"/>
    </row>
    <row r="76" spans="2:44" s="242" customFormat="1">
      <c r="B76" s="243"/>
      <c r="AR76" s="243"/>
    </row>
    <row r="77" spans="2:44" s="242" customFormat="1" ht="6.95" customHeight="1">
      <c r="B77" s="253"/>
      <c r="C77" s="254"/>
      <c r="D77" s="254"/>
      <c r="E77" s="254"/>
      <c r="F77" s="254"/>
      <c r="G77" s="254"/>
      <c r="H77" s="254"/>
      <c r="I77" s="254"/>
      <c r="J77" s="254"/>
      <c r="K77" s="254"/>
      <c r="L77" s="254"/>
      <c r="M77" s="254"/>
      <c r="N77" s="254"/>
      <c r="O77" s="254"/>
      <c r="P77" s="254"/>
      <c r="Q77" s="254"/>
      <c r="R77" s="254"/>
      <c r="S77" s="254"/>
      <c r="T77" s="254"/>
      <c r="U77" s="254"/>
      <c r="V77" s="254"/>
      <c r="W77" s="254"/>
      <c r="X77" s="254"/>
      <c r="Y77" s="254"/>
      <c r="Z77" s="254"/>
      <c r="AA77" s="254"/>
      <c r="AB77" s="254"/>
      <c r="AC77" s="254"/>
      <c r="AD77" s="254"/>
      <c r="AE77" s="254"/>
      <c r="AF77" s="254"/>
      <c r="AG77" s="254"/>
      <c r="AH77" s="254"/>
      <c r="AI77" s="254"/>
      <c r="AJ77" s="254"/>
      <c r="AK77" s="254"/>
      <c r="AL77" s="254"/>
      <c r="AM77" s="254"/>
      <c r="AN77" s="254"/>
      <c r="AO77" s="254"/>
      <c r="AP77" s="254"/>
      <c r="AQ77" s="254"/>
      <c r="AR77" s="243"/>
    </row>
    <row r="81" spans="1:91" s="242" customFormat="1" ht="6.95" customHeight="1">
      <c r="B81" s="255"/>
      <c r="C81" s="256"/>
      <c r="D81" s="256"/>
      <c r="E81" s="256"/>
      <c r="F81" s="256"/>
      <c r="G81" s="256"/>
      <c r="H81" s="256"/>
      <c r="I81" s="256"/>
      <c r="J81" s="256"/>
      <c r="K81" s="256"/>
      <c r="L81" s="256"/>
      <c r="M81" s="256"/>
      <c r="N81" s="256"/>
      <c r="O81" s="256"/>
      <c r="P81" s="256"/>
      <c r="Q81" s="256"/>
      <c r="R81" s="256"/>
      <c r="S81" s="256"/>
      <c r="T81" s="256"/>
      <c r="U81" s="256"/>
      <c r="V81" s="256"/>
      <c r="W81" s="256"/>
      <c r="X81" s="256"/>
      <c r="Y81" s="256"/>
      <c r="Z81" s="256"/>
      <c r="AA81" s="256"/>
      <c r="AB81" s="256"/>
      <c r="AC81" s="256"/>
      <c r="AD81" s="256"/>
      <c r="AE81" s="256"/>
      <c r="AF81" s="256"/>
      <c r="AG81" s="256"/>
      <c r="AH81" s="256"/>
      <c r="AI81" s="256"/>
      <c r="AJ81" s="256"/>
      <c r="AK81" s="256"/>
      <c r="AL81" s="256"/>
      <c r="AM81" s="256"/>
      <c r="AN81" s="256"/>
      <c r="AO81" s="256"/>
      <c r="AP81" s="256"/>
      <c r="AQ81" s="256"/>
      <c r="AR81" s="243"/>
    </row>
    <row r="82" spans="1:91" s="242" customFormat="1" ht="24.95" customHeight="1">
      <c r="B82" s="243"/>
      <c r="C82" s="231" t="s">
        <v>451</v>
      </c>
      <c r="AR82" s="243"/>
    </row>
    <row r="83" spans="1:91" s="242" customFormat="1" ht="6.95" customHeight="1">
      <c r="B83" s="243"/>
      <c r="AR83" s="243"/>
    </row>
    <row r="84" spans="1:91" s="257" customFormat="1" ht="12" customHeight="1">
      <c r="B84" s="258"/>
      <c r="C84" s="237" t="s">
        <v>424</v>
      </c>
      <c r="L84" s="257" t="str">
        <f>K5</f>
        <v>2023-017</v>
      </c>
      <c r="AR84" s="258"/>
    </row>
    <row r="85" spans="1:91" s="259" customFormat="1" ht="36.950000000000003" customHeight="1">
      <c r="B85" s="260"/>
      <c r="C85" s="261" t="s">
        <v>427</v>
      </c>
      <c r="L85" s="554" t="str">
        <f>K6</f>
        <v>Výstavba ZTV Nivy II</v>
      </c>
      <c r="M85" s="555"/>
      <c r="N85" s="555"/>
      <c r="O85" s="555"/>
      <c r="P85" s="555"/>
      <c r="Q85" s="555"/>
      <c r="R85" s="555"/>
      <c r="S85" s="555"/>
      <c r="T85" s="555"/>
      <c r="U85" s="555"/>
      <c r="V85" s="555"/>
      <c r="W85" s="555"/>
      <c r="X85" s="555"/>
      <c r="Y85" s="555"/>
      <c r="Z85" s="555"/>
      <c r="AA85" s="555"/>
      <c r="AB85" s="555"/>
      <c r="AC85" s="555"/>
      <c r="AD85" s="555"/>
      <c r="AE85" s="555"/>
      <c r="AF85" s="555"/>
      <c r="AG85" s="555"/>
      <c r="AH85" s="555"/>
      <c r="AI85" s="555"/>
      <c r="AJ85" s="555"/>
      <c r="AR85" s="260"/>
    </row>
    <row r="86" spans="1:91" s="242" customFormat="1" ht="6.95" customHeight="1">
      <c r="B86" s="243"/>
      <c r="AR86" s="243"/>
    </row>
    <row r="87" spans="1:91" s="242" customFormat="1" ht="12" customHeight="1">
      <c r="B87" s="243"/>
      <c r="C87" s="237" t="s">
        <v>431</v>
      </c>
      <c r="L87" s="262" t="str">
        <f>IF(K8="","",K8)</f>
        <v>Dačice</v>
      </c>
      <c r="AI87" s="237" t="s">
        <v>432</v>
      </c>
      <c r="AM87" s="560" t="str">
        <f>IF(AN8= "","",AN8)</f>
        <v>20. 8. 2023</v>
      </c>
      <c r="AN87" s="560"/>
      <c r="AR87" s="243"/>
    </row>
    <row r="88" spans="1:91" s="242" customFormat="1" ht="6.95" customHeight="1">
      <c r="B88" s="243"/>
      <c r="AR88" s="243"/>
    </row>
    <row r="89" spans="1:91" s="242" customFormat="1" ht="15.2" customHeight="1">
      <c r="B89" s="243"/>
      <c r="C89" s="237" t="s">
        <v>434</v>
      </c>
      <c r="L89" s="257" t="str">
        <f>IF(E11= "","",E11)</f>
        <v xml:space="preserve"> </v>
      </c>
      <c r="AI89" s="237" t="s">
        <v>55</v>
      </c>
      <c r="AM89" s="561" t="str">
        <f>IF(E17="","",E17)</f>
        <v xml:space="preserve"> </v>
      </c>
      <c r="AN89" s="562"/>
      <c r="AO89" s="562"/>
      <c r="AP89" s="562"/>
      <c r="AR89" s="243"/>
      <c r="AS89" s="563" t="s">
        <v>452</v>
      </c>
      <c r="AT89" s="564"/>
      <c r="AU89" s="264"/>
      <c r="AV89" s="264"/>
      <c r="AW89" s="264"/>
      <c r="AX89" s="264"/>
      <c r="AY89" s="264"/>
      <c r="AZ89" s="264"/>
      <c r="BA89" s="264"/>
      <c r="BB89" s="264"/>
      <c r="BC89" s="264"/>
      <c r="BD89" s="265"/>
    </row>
    <row r="90" spans="1:91" s="242" customFormat="1" ht="15.2" customHeight="1">
      <c r="B90" s="243"/>
      <c r="C90" s="237" t="s">
        <v>435</v>
      </c>
      <c r="L90" s="257" t="str">
        <f>IF(E14= "Vyplň údaj","",E14)</f>
        <v/>
      </c>
      <c r="AI90" s="237" t="s">
        <v>439</v>
      </c>
      <c r="AM90" s="561" t="str">
        <f>IF(E20="","",E20)</f>
        <v xml:space="preserve"> </v>
      </c>
      <c r="AN90" s="562"/>
      <c r="AO90" s="562"/>
      <c r="AP90" s="562"/>
      <c r="AR90" s="243"/>
      <c r="AS90" s="565"/>
      <c r="AT90" s="566"/>
      <c r="BD90" s="267"/>
    </row>
    <row r="91" spans="1:91" s="242" customFormat="1" ht="10.9" customHeight="1">
      <c r="B91" s="243"/>
      <c r="AR91" s="243"/>
      <c r="AS91" s="565"/>
      <c r="AT91" s="566"/>
      <c r="BD91" s="267"/>
    </row>
    <row r="92" spans="1:91" s="242" customFormat="1" ht="29.25" customHeight="1">
      <c r="B92" s="243"/>
      <c r="C92" s="567" t="s">
        <v>453</v>
      </c>
      <c r="D92" s="568"/>
      <c r="E92" s="568"/>
      <c r="F92" s="568"/>
      <c r="G92" s="568"/>
      <c r="H92" s="268"/>
      <c r="I92" s="569" t="s">
        <v>454</v>
      </c>
      <c r="J92" s="568"/>
      <c r="K92" s="568"/>
      <c r="L92" s="568"/>
      <c r="M92" s="568"/>
      <c r="N92" s="568"/>
      <c r="O92" s="568"/>
      <c r="P92" s="568"/>
      <c r="Q92" s="568"/>
      <c r="R92" s="568"/>
      <c r="S92" s="568"/>
      <c r="T92" s="568"/>
      <c r="U92" s="568"/>
      <c r="V92" s="568"/>
      <c r="W92" s="568"/>
      <c r="X92" s="568"/>
      <c r="Y92" s="568"/>
      <c r="Z92" s="568"/>
      <c r="AA92" s="568"/>
      <c r="AB92" s="568"/>
      <c r="AC92" s="568"/>
      <c r="AD92" s="568"/>
      <c r="AE92" s="568"/>
      <c r="AF92" s="568"/>
      <c r="AG92" s="570" t="s">
        <v>455</v>
      </c>
      <c r="AH92" s="568"/>
      <c r="AI92" s="568"/>
      <c r="AJ92" s="568"/>
      <c r="AK92" s="568"/>
      <c r="AL92" s="568"/>
      <c r="AM92" s="568"/>
      <c r="AN92" s="569" t="s">
        <v>456</v>
      </c>
      <c r="AO92" s="568"/>
      <c r="AP92" s="588"/>
      <c r="AQ92" s="417" t="s">
        <v>457</v>
      </c>
      <c r="AR92" s="243"/>
      <c r="AS92" s="270" t="s">
        <v>458</v>
      </c>
      <c r="AT92" s="271" t="s">
        <v>459</v>
      </c>
      <c r="AU92" s="271" t="s">
        <v>460</v>
      </c>
      <c r="AV92" s="271" t="s">
        <v>461</v>
      </c>
      <c r="AW92" s="271" t="s">
        <v>462</v>
      </c>
      <c r="AX92" s="271" t="s">
        <v>463</v>
      </c>
      <c r="AY92" s="271" t="s">
        <v>464</v>
      </c>
      <c r="AZ92" s="271" t="s">
        <v>465</v>
      </c>
      <c r="BA92" s="271" t="s">
        <v>466</v>
      </c>
      <c r="BB92" s="271" t="s">
        <v>467</v>
      </c>
      <c r="BC92" s="271" t="s">
        <v>468</v>
      </c>
      <c r="BD92" s="272" t="s">
        <v>469</v>
      </c>
    </row>
    <row r="93" spans="1:91" s="242" customFormat="1" ht="10.9" customHeight="1">
      <c r="B93" s="243"/>
      <c r="AR93" s="243"/>
      <c r="AS93" s="273"/>
      <c r="AT93" s="264"/>
      <c r="AU93" s="264"/>
      <c r="AV93" s="264"/>
      <c r="AW93" s="264"/>
      <c r="AX93" s="264"/>
      <c r="AY93" s="264"/>
      <c r="AZ93" s="264"/>
      <c r="BA93" s="264"/>
      <c r="BB93" s="264"/>
      <c r="BC93" s="264"/>
      <c r="BD93" s="265"/>
    </row>
    <row r="94" spans="1:91" s="274" customFormat="1" ht="32.450000000000003" customHeight="1">
      <c r="B94" s="275"/>
      <c r="C94" s="276" t="s">
        <v>1249</v>
      </c>
      <c r="D94" s="277"/>
      <c r="E94" s="277"/>
      <c r="F94" s="277"/>
      <c r="G94" s="277"/>
      <c r="H94" s="277"/>
      <c r="I94" s="277"/>
      <c r="J94" s="277"/>
      <c r="K94" s="277"/>
      <c r="L94" s="277"/>
      <c r="M94" s="277"/>
      <c r="N94" s="277"/>
      <c r="O94" s="277"/>
      <c r="P94" s="277"/>
      <c r="Q94" s="277"/>
      <c r="R94" s="277"/>
      <c r="S94" s="277"/>
      <c r="T94" s="277"/>
      <c r="U94" s="277"/>
      <c r="V94" s="277"/>
      <c r="W94" s="277"/>
      <c r="X94" s="277"/>
      <c r="Y94" s="277"/>
      <c r="Z94" s="277"/>
      <c r="AA94" s="277"/>
      <c r="AB94" s="277"/>
      <c r="AC94" s="277"/>
      <c r="AD94" s="277"/>
      <c r="AE94" s="277"/>
      <c r="AF94" s="277"/>
      <c r="AG94" s="571">
        <f>ROUND(SUM(AG95:AG96),2)</f>
        <v>0</v>
      </c>
      <c r="AH94" s="571"/>
      <c r="AI94" s="571"/>
      <c r="AJ94" s="571"/>
      <c r="AK94" s="571"/>
      <c r="AL94" s="571"/>
      <c r="AM94" s="571"/>
      <c r="AN94" s="572">
        <f>SUM(AG94,AT94)</f>
        <v>0</v>
      </c>
      <c r="AO94" s="572"/>
      <c r="AP94" s="572"/>
      <c r="AQ94" s="279" t="s">
        <v>406</v>
      </c>
      <c r="AR94" s="275"/>
      <c r="AS94" s="280">
        <f>ROUND(SUM(AS95:AS96),2)</f>
        <v>0</v>
      </c>
      <c r="AT94" s="292">
        <f>AG94*0.21</f>
        <v>0</v>
      </c>
      <c r="AU94" s="282">
        <f>ROUND(SUM(AU95:AU96),5)</f>
        <v>0</v>
      </c>
      <c r="AV94" s="281">
        <f>AG94*0.21</f>
        <v>0</v>
      </c>
      <c r="AW94" s="281">
        <f>ROUND(BA94*L30,2)</f>
        <v>0</v>
      </c>
      <c r="AX94" s="281">
        <f>ROUND(BB94*L29,2)</f>
        <v>0</v>
      </c>
      <c r="AY94" s="281">
        <f>ROUND(BC94*L30,2)</f>
        <v>0</v>
      </c>
      <c r="AZ94" s="281">
        <f>ROUND(SUM(AZ95:AZ96),2)</f>
        <v>0</v>
      </c>
      <c r="BA94" s="281">
        <f>ROUND(SUM(BA95:BA96),2)</f>
        <v>0</v>
      </c>
      <c r="BB94" s="281">
        <f>ROUND(SUM(BB95:BB96),2)</f>
        <v>0</v>
      </c>
      <c r="BC94" s="281">
        <f>ROUND(SUM(BC95:BC96),2)</f>
        <v>0</v>
      </c>
      <c r="BD94" s="283">
        <f>ROUND(SUM(BD95:BD96),2)</f>
        <v>0</v>
      </c>
      <c r="BS94" s="284" t="s">
        <v>471</v>
      </c>
      <c r="BT94" s="284" t="s">
        <v>472</v>
      </c>
      <c r="BU94" s="285" t="s">
        <v>473</v>
      </c>
      <c r="BV94" s="284" t="s">
        <v>474</v>
      </c>
      <c r="BW94" s="284" t="s">
        <v>1619</v>
      </c>
      <c r="BX94" s="284" t="s">
        <v>475</v>
      </c>
      <c r="CL94" s="284" t="s">
        <v>406</v>
      </c>
    </row>
    <row r="95" spans="1:91" s="286" customFormat="1" ht="24.75" customHeight="1">
      <c r="A95" s="296" t="s">
        <v>480</v>
      </c>
      <c r="B95" s="287"/>
      <c r="C95" s="288"/>
      <c r="D95" s="573" t="s">
        <v>1623</v>
      </c>
      <c r="E95" s="573"/>
      <c r="F95" s="573"/>
      <c r="G95" s="573"/>
      <c r="H95" s="573"/>
      <c r="I95" s="289"/>
      <c r="J95" s="573" t="s">
        <v>1624</v>
      </c>
      <c r="K95" s="573"/>
      <c r="L95" s="573"/>
      <c r="M95" s="573"/>
      <c r="N95" s="573"/>
      <c r="O95" s="573"/>
      <c r="P95" s="573"/>
      <c r="Q95" s="573"/>
      <c r="R95" s="573"/>
      <c r="S95" s="573"/>
      <c r="T95" s="573"/>
      <c r="U95" s="573"/>
      <c r="V95" s="573"/>
      <c r="W95" s="573"/>
      <c r="X95" s="573"/>
      <c r="Y95" s="573"/>
      <c r="Z95" s="573"/>
      <c r="AA95" s="573"/>
      <c r="AB95" s="573"/>
      <c r="AC95" s="573"/>
      <c r="AD95" s="573"/>
      <c r="AE95" s="573"/>
      <c r="AF95" s="573"/>
      <c r="AG95" s="576">
        <f>'2023-017-P - D.1.7 SO-500...'!J30</f>
        <v>0</v>
      </c>
      <c r="AH95" s="575"/>
      <c r="AI95" s="575"/>
      <c r="AJ95" s="575"/>
      <c r="AK95" s="575"/>
      <c r="AL95" s="575"/>
      <c r="AM95" s="575"/>
      <c r="AN95" s="576">
        <f>SUM(AG95,AT95)</f>
        <v>0</v>
      </c>
      <c r="AO95" s="575"/>
      <c r="AP95" s="575"/>
      <c r="AQ95" s="290" t="s">
        <v>110</v>
      </c>
      <c r="AR95" s="287"/>
      <c r="AS95" s="291">
        <v>0</v>
      </c>
      <c r="AT95" s="292">
        <f>AG95*0.21</f>
        <v>0</v>
      </c>
      <c r="AU95" s="293">
        <f>'[6]2023-017-P - D.1.7 SO-500...'!P125</f>
        <v>0</v>
      </c>
      <c r="AV95" s="292">
        <f>'[6]2023-017-P - D.1.7 SO-500...'!J33</f>
        <v>0</v>
      </c>
      <c r="AW95" s="292">
        <f>'[6]2023-017-P - D.1.7 SO-500...'!J34</f>
        <v>0</v>
      </c>
      <c r="AX95" s="292">
        <f>'[6]2023-017-P - D.1.7 SO-500...'!J35</f>
        <v>0</v>
      </c>
      <c r="AY95" s="292">
        <f>'[6]2023-017-P - D.1.7 SO-500...'!J36</f>
        <v>0</v>
      </c>
      <c r="AZ95" s="292">
        <f>'[6]2023-017-P - D.1.7 SO-500...'!F33</f>
        <v>0</v>
      </c>
      <c r="BA95" s="292">
        <f>'[6]2023-017-P - D.1.7 SO-500...'!F34</f>
        <v>0</v>
      </c>
      <c r="BB95" s="292">
        <f>'[6]2023-017-P - D.1.7 SO-500...'!F35</f>
        <v>0</v>
      </c>
      <c r="BC95" s="292">
        <f>'[6]2023-017-P - D.1.7 SO-500...'!F36</f>
        <v>0</v>
      </c>
      <c r="BD95" s="294">
        <f>'[6]2023-017-P - D.1.7 SO-500...'!F37</f>
        <v>0</v>
      </c>
      <c r="BT95" s="295" t="s">
        <v>87</v>
      </c>
      <c r="BV95" s="295" t="s">
        <v>474</v>
      </c>
      <c r="BW95" s="295" t="s">
        <v>1625</v>
      </c>
      <c r="BX95" s="295" t="s">
        <v>1619</v>
      </c>
      <c r="CL95" s="295" t="s">
        <v>406</v>
      </c>
      <c r="CM95" s="295" t="s">
        <v>293</v>
      </c>
    </row>
    <row r="96" spans="1:91" s="286" customFormat="1" ht="24.75" customHeight="1">
      <c r="A96" s="296" t="s">
        <v>480</v>
      </c>
      <c r="B96" s="287"/>
      <c r="C96" s="288"/>
      <c r="D96" s="573" t="s">
        <v>1626</v>
      </c>
      <c r="E96" s="573"/>
      <c r="F96" s="573"/>
      <c r="G96" s="573"/>
      <c r="H96" s="573"/>
      <c r="I96" s="289"/>
      <c r="J96" s="573" t="s">
        <v>1627</v>
      </c>
      <c r="K96" s="573"/>
      <c r="L96" s="573"/>
      <c r="M96" s="573"/>
      <c r="N96" s="573"/>
      <c r="O96" s="573"/>
      <c r="P96" s="573"/>
      <c r="Q96" s="573"/>
      <c r="R96" s="573"/>
      <c r="S96" s="573"/>
      <c r="T96" s="573"/>
      <c r="U96" s="573"/>
      <c r="V96" s="573"/>
      <c r="W96" s="573"/>
      <c r="X96" s="573"/>
      <c r="Y96" s="573"/>
      <c r="Z96" s="573"/>
      <c r="AA96" s="573"/>
      <c r="AB96" s="573"/>
      <c r="AC96" s="573"/>
      <c r="AD96" s="573"/>
      <c r="AE96" s="573"/>
      <c r="AF96" s="573"/>
      <c r="AG96" s="576">
        <f>'2023-017-ZP - Zemní práce...'!J30</f>
        <v>0</v>
      </c>
      <c r="AH96" s="575"/>
      <c r="AI96" s="575"/>
      <c r="AJ96" s="575"/>
      <c r="AK96" s="575"/>
      <c r="AL96" s="575"/>
      <c r="AM96" s="575"/>
      <c r="AN96" s="576">
        <f>SUM(AG96,AT96)</f>
        <v>0</v>
      </c>
      <c r="AO96" s="575"/>
      <c r="AP96" s="575"/>
      <c r="AQ96" s="290" t="s">
        <v>110</v>
      </c>
      <c r="AR96" s="287"/>
      <c r="AS96" s="303">
        <v>0</v>
      </c>
      <c r="AT96" s="292">
        <f>AG96*0.21</f>
        <v>0</v>
      </c>
      <c r="AU96" s="305">
        <f>'[6]2023-017-ZP - Zemní práce...'!P118</f>
        <v>0</v>
      </c>
      <c r="AV96" s="304">
        <f>'[6]2023-017-ZP - Zemní práce...'!J33</f>
        <v>0</v>
      </c>
      <c r="AW96" s="304">
        <f>'[6]2023-017-ZP - Zemní práce...'!J34</f>
        <v>0</v>
      </c>
      <c r="AX96" s="304">
        <f>'[6]2023-017-ZP - Zemní práce...'!J35</f>
        <v>0</v>
      </c>
      <c r="AY96" s="304">
        <f>'[6]2023-017-ZP - Zemní práce...'!J36</f>
        <v>0</v>
      </c>
      <c r="AZ96" s="304">
        <f>'[6]2023-017-ZP - Zemní práce...'!F33</f>
        <v>0</v>
      </c>
      <c r="BA96" s="304">
        <f>'[6]2023-017-ZP - Zemní práce...'!F34</f>
        <v>0</v>
      </c>
      <c r="BB96" s="304">
        <f>'[6]2023-017-ZP - Zemní práce...'!F35</f>
        <v>0</v>
      </c>
      <c r="BC96" s="304">
        <f>'[6]2023-017-ZP - Zemní práce...'!F36</f>
        <v>0</v>
      </c>
      <c r="BD96" s="306">
        <f>'[6]2023-017-ZP - Zemní práce...'!F37</f>
        <v>0</v>
      </c>
      <c r="BT96" s="295" t="s">
        <v>87</v>
      </c>
      <c r="BV96" s="295" t="s">
        <v>474</v>
      </c>
      <c r="BW96" s="295" t="s">
        <v>1628</v>
      </c>
      <c r="BX96" s="295" t="s">
        <v>1619</v>
      </c>
      <c r="CL96" s="295" t="s">
        <v>406</v>
      </c>
      <c r="CM96" s="295" t="s">
        <v>293</v>
      </c>
    </row>
    <row r="97" spans="2:44" s="242" customFormat="1" ht="30" customHeight="1">
      <c r="B97" s="243"/>
      <c r="AR97" s="243"/>
    </row>
    <row r="98" spans="2:44" s="242" customFormat="1" ht="6.95" customHeight="1">
      <c r="B98" s="253"/>
      <c r="C98" s="254"/>
      <c r="D98" s="254"/>
      <c r="E98" s="254"/>
      <c r="F98" s="254"/>
      <c r="G98" s="254"/>
      <c r="H98" s="254"/>
      <c r="I98" s="254"/>
      <c r="J98" s="254"/>
      <c r="K98" s="254"/>
      <c r="L98" s="254"/>
      <c r="M98" s="254"/>
      <c r="N98" s="254"/>
      <c r="O98" s="254"/>
      <c r="P98" s="254"/>
      <c r="Q98" s="254"/>
      <c r="R98" s="254"/>
      <c r="S98" s="254"/>
      <c r="T98" s="254"/>
      <c r="U98" s="254"/>
      <c r="V98" s="254"/>
      <c r="W98" s="254"/>
      <c r="X98" s="254"/>
      <c r="Y98" s="254"/>
      <c r="Z98" s="254"/>
      <c r="AA98" s="254"/>
      <c r="AB98" s="254"/>
      <c r="AC98" s="254"/>
      <c r="AD98" s="254"/>
      <c r="AE98" s="254"/>
      <c r="AF98" s="254"/>
      <c r="AG98" s="254"/>
      <c r="AH98" s="254"/>
      <c r="AI98" s="254"/>
      <c r="AJ98" s="254"/>
      <c r="AK98" s="254"/>
      <c r="AL98" s="254"/>
      <c r="AM98" s="254"/>
      <c r="AN98" s="254"/>
      <c r="AO98" s="254"/>
      <c r="AP98" s="254"/>
      <c r="AQ98" s="254"/>
      <c r="AR98" s="243"/>
    </row>
  </sheetData>
  <mergeCells count="46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85:AJ8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D96:H96"/>
    <mergeCell ref="J96:AF96"/>
    <mergeCell ref="AG96:AM96"/>
    <mergeCell ref="AN96:AP96"/>
    <mergeCell ref="AG94:AM94"/>
    <mergeCell ref="AN94:AP94"/>
    <mergeCell ref="D95:H95"/>
    <mergeCell ref="J95:AF95"/>
    <mergeCell ref="AG95:AM95"/>
    <mergeCell ref="AN95:AP95"/>
  </mergeCells>
  <hyperlinks>
    <hyperlink ref="A95" location="'2023-017-P - D.1.7 SO-500...'!C2" display="/" xr:uid="{F61A61E5-FD5E-41E4-ACC4-1F728125B104}"/>
    <hyperlink ref="A96" location="'2023-017-ZP - Zemní práce...'!C2" display="/" xr:uid="{2183BFF6-0F80-4F57-AC11-DAE156D553CA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2A43D-3718-40F5-B756-35C0C387F4B5}">
  <sheetPr>
    <pageSetUpPr fitToPage="1"/>
  </sheetPr>
  <dimension ref="B2:BM163"/>
  <sheetViews>
    <sheetView showGridLines="0" workbookViewId="0">
      <selection activeCell="I128" sqref="I128"/>
    </sheetView>
  </sheetViews>
  <sheetFormatPr defaultRowHeight="11.25"/>
  <cols>
    <col min="1" max="1" width="7.140625" style="226" customWidth="1"/>
    <col min="2" max="2" width="1" style="226" customWidth="1"/>
    <col min="3" max="3" width="3.5703125" style="226" customWidth="1"/>
    <col min="4" max="4" width="3.7109375" style="226" customWidth="1"/>
    <col min="5" max="5" width="14.7109375" style="226" customWidth="1"/>
    <col min="6" max="6" width="43.5703125" style="226" customWidth="1"/>
    <col min="7" max="7" width="6.42578125" style="226" customWidth="1"/>
    <col min="8" max="8" width="12" style="226" customWidth="1"/>
    <col min="9" max="9" width="13.5703125" style="226" customWidth="1"/>
    <col min="10" max="10" width="19.140625" style="226" customWidth="1"/>
    <col min="11" max="11" width="19.140625" style="226" hidden="1" customWidth="1"/>
    <col min="12" max="12" width="8" style="226" customWidth="1"/>
    <col min="13" max="13" width="9.28515625" style="226" hidden="1" customWidth="1"/>
    <col min="14" max="14" width="9.140625" style="226"/>
    <col min="15" max="20" width="12.140625" style="226" hidden="1" customWidth="1"/>
    <col min="21" max="21" width="14" style="226" hidden="1" customWidth="1"/>
    <col min="22" max="22" width="10.5703125" style="226" customWidth="1"/>
    <col min="23" max="23" width="14" style="226" customWidth="1"/>
    <col min="24" max="24" width="10.5703125" style="226" customWidth="1"/>
    <col min="25" max="25" width="12.85546875" style="226" customWidth="1"/>
    <col min="26" max="26" width="9.42578125" style="226" customWidth="1"/>
    <col min="27" max="27" width="12.85546875" style="226" customWidth="1"/>
    <col min="28" max="28" width="14" style="226" customWidth="1"/>
    <col min="29" max="29" width="9.42578125" style="226" customWidth="1"/>
    <col min="30" max="30" width="12.85546875" style="226" customWidth="1"/>
    <col min="31" max="31" width="14" style="226" customWidth="1"/>
    <col min="32" max="16384" width="9.140625" style="226"/>
  </cols>
  <sheetData>
    <row r="2" spans="2:46" ht="36.950000000000003" customHeight="1">
      <c r="L2" s="538" t="s">
        <v>416</v>
      </c>
      <c r="M2" s="539"/>
      <c r="N2" s="539"/>
      <c r="O2" s="539"/>
      <c r="P2" s="539"/>
      <c r="Q2" s="539"/>
      <c r="R2" s="539"/>
      <c r="S2" s="539"/>
      <c r="T2" s="539"/>
      <c r="U2" s="539"/>
      <c r="V2" s="539"/>
      <c r="AT2" s="227" t="s">
        <v>1625</v>
      </c>
    </row>
    <row r="3" spans="2:46" ht="6.95" customHeight="1">
      <c r="B3" s="228"/>
      <c r="C3" s="229"/>
      <c r="D3" s="229"/>
      <c r="E3" s="229"/>
      <c r="F3" s="229"/>
      <c r="G3" s="229"/>
      <c r="H3" s="229"/>
      <c r="I3" s="229"/>
      <c r="J3" s="229"/>
      <c r="K3" s="229"/>
      <c r="L3" s="230"/>
      <c r="AT3" s="227" t="s">
        <v>293</v>
      </c>
    </row>
    <row r="4" spans="2:46" ht="24.95" customHeight="1">
      <c r="B4" s="230"/>
      <c r="D4" s="231" t="s">
        <v>498</v>
      </c>
      <c r="L4" s="230"/>
      <c r="M4" s="307" t="s">
        <v>421</v>
      </c>
      <c r="AT4" s="227" t="s">
        <v>414</v>
      </c>
    </row>
    <row r="5" spans="2:46" ht="6.95" customHeight="1">
      <c r="B5" s="230"/>
      <c r="L5" s="230"/>
    </row>
    <row r="6" spans="2:46" ht="12" customHeight="1">
      <c r="B6" s="230"/>
      <c r="D6" s="237" t="s">
        <v>427</v>
      </c>
      <c r="L6" s="230"/>
    </row>
    <row r="7" spans="2:46" ht="16.5" customHeight="1">
      <c r="B7" s="230"/>
      <c r="E7" s="581" t="str">
        <f>'[6]Rekapitulace stavby'!K6</f>
        <v>Výstavba ZTV Nivy II</v>
      </c>
      <c r="F7" s="582"/>
      <c r="G7" s="582"/>
      <c r="H7" s="582"/>
      <c r="L7" s="230"/>
    </row>
    <row r="8" spans="2:46" s="242" customFormat="1" ht="12" customHeight="1">
      <c r="B8" s="243"/>
      <c r="D8" s="237" t="s">
        <v>499</v>
      </c>
      <c r="L8" s="243"/>
    </row>
    <row r="9" spans="2:46" s="242" customFormat="1" ht="16.5" customHeight="1">
      <c r="B9" s="243"/>
      <c r="E9" s="554" t="s">
        <v>1629</v>
      </c>
      <c r="F9" s="580"/>
      <c r="G9" s="580"/>
      <c r="H9" s="580"/>
      <c r="L9" s="243"/>
    </row>
    <row r="10" spans="2:46" s="242" customFormat="1">
      <c r="B10" s="243"/>
      <c r="L10" s="243"/>
    </row>
    <row r="11" spans="2:46" s="242" customFormat="1" ht="12" customHeight="1">
      <c r="B11" s="243"/>
      <c r="D11" s="237" t="s">
        <v>429</v>
      </c>
      <c r="F11" s="235" t="s">
        <v>406</v>
      </c>
      <c r="I11" s="237" t="s">
        <v>430</v>
      </c>
      <c r="J11" s="235" t="s">
        <v>406</v>
      </c>
      <c r="L11" s="243"/>
    </row>
    <row r="12" spans="2:46" s="242" customFormat="1" ht="12" customHeight="1">
      <c r="B12" s="243"/>
      <c r="D12" s="237" t="s">
        <v>431</v>
      </c>
      <c r="F12" s="235" t="s">
        <v>50</v>
      </c>
      <c r="I12" s="237" t="s">
        <v>432</v>
      </c>
      <c r="J12" s="263" t="str">
        <f>'[6]Rekapitulace stavby'!AN8</f>
        <v>20. 8. 2023</v>
      </c>
      <c r="L12" s="243"/>
    </row>
    <row r="13" spans="2:46" s="242" customFormat="1" ht="10.9" customHeight="1">
      <c r="B13" s="243"/>
      <c r="L13" s="243"/>
    </row>
    <row r="14" spans="2:46" s="242" customFormat="1" ht="12" customHeight="1">
      <c r="B14" s="243"/>
      <c r="D14" s="237" t="s">
        <v>434</v>
      </c>
      <c r="I14" s="237" t="s">
        <v>53</v>
      </c>
      <c r="J14" s="235" t="str">
        <f>IF('[6]Rekapitulace stavby'!AN10="","",'[6]Rekapitulace stavby'!AN10)</f>
        <v/>
      </c>
      <c r="L14" s="243"/>
    </row>
    <row r="15" spans="2:46" s="242" customFormat="1" ht="18" customHeight="1">
      <c r="B15" s="243"/>
      <c r="E15" s="235" t="str">
        <f>IF('[6]Rekapitulace stavby'!E11="","",'[6]Rekapitulace stavby'!E11)</f>
        <v xml:space="preserve"> </v>
      </c>
      <c r="I15" s="237" t="s">
        <v>54</v>
      </c>
      <c r="J15" s="235" t="str">
        <f>IF('[6]Rekapitulace stavby'!AN11="","",'[6]Rekapitulace stavby'!AN11)</f>
        <v/>
      </c>
      <c r="L15" s="243"/>
    </row>
    <row r="16" spans="2:46" s="242" customFormat="1" ht="6.95" customHeight="1">
      <c r="B16" s="243"/>
      <c r="L16" s="243"/>
    </row>
    <row r="17" spans="2:12" s="242" customFormat="1" ht="12" customHeight="1">
      <c r="B17" s="243"/>
      <c r="D17" s="237" t="s">
        <v>435</v>
      </c>
      <c r="I17" s="237" t="s">
        <v>53</v>
      </c>
      <c r="J17" s="238" t="str">
        <f>'[6]Rekapitulace stavby'!AN13</f>
        <v>Vyplň údaj</v>
      </c>
      <c r="L17" s="243"/>
    </row>
    <row r="18" spans="2:12" s="242" customFormat="1" ht="18" customHeight="1">
      <c r="B18" s="243"/>
      <c r="E18" s="583" t="str">
        <f>'[6]Rekapitulace stavby'!E14</f>
        <v>Vyplň údaj</v>
      </c>
      <c r="F18" s="540"/>
      <c r="G18" s="540"/>
      <c r="H18" s="540"/>
      <c r="I18" s="237" t="s">
        <v>54</v>
      </c>
      <c r="J18" s="238" t="str">
        <f>'[6]Rekapitulace stavby'!AN14</f>
        <v>Vyplň údaj</v>
      </c>
      <c r="L18" s="243"/>
    </row>
    <row r="19" spans="2:12" s="242" customFormat="1" ht="6.95" customHeight="1">
      <c r="B19" s="243"/>
      <c r="L19" s="243"/>
    </row>
    <row r="20" spans="2:12" s="242" customFormat="1" ht="12" customHeight="1">
      <c r="B20" s="243"/>
      <c r="D20" s="237" t="s">
        <v>55</v>
      </c>
      <c r="I20" s="237" t="s">
        <v>53</v>
      </c>
      <c r="J20" s="235" t="str">
        <f>IF('[6]Rekapitulace stavby'!AN16="","",'[6]Rekapitulace stavby'!AN16)</f>
        <v/>
      </c>
      <c r="L20" s="243"/>
    </row>
    <row r="21" spans="2:12" s="242" customFormat="1" ht="18" customHeight="1">
      <c r="B21" s="243"/>
      <c r="E21" s="235" t="str">
        <f>IF('[6]Rekapitulace stavby'!E17="","",'[6]Rekapitulace stavby'!E17)</f>
        <v xml:space="preserve"> </v>
      </c>
      <c r="I21" s="237" t="s">
        <v>54</v>
      </c>
      <c r="J21" s="235" t="str">
        <f>IF('[6]Rekapitulace stavby'!AN17="","",'[6]Rekapitulace stavby'!AN17)</f>
        <v/>
      </c>
      <c r="L21" s="243"/>
    </row>
    <row r="22" spans="2:12" s="242" customFormat="1" ht="6.95" customHeight="1">
      <c r="B22" s="243"/>
      <c r="L22" s="243"/>
    </row>
    <row r="23" spans="2:12" s="242" customFormat="1" ht="12" customHeight="1">
      <c r="B23" s="243"/>
      <c r="D23" s="237" t="s">
        <v>439</v>
      </c>
      <c r="I23" s="237" t="s">
        <v>53</v>
      </c>
      <c r="J23" s="235" t="str">
        <f>IF('[6]Rekapitulace stavby'!AN19="","",'[6]Rekapitulace stavby'!AN19)</f>
        <v/>
      </c>
      <c r="L23" s="243"/>
    </row>
    <row r="24" spans="2:12" s="242" customFormat="1" ht="18" customHeight="1">
      <c r="B24" s="243"/>
      <c r="E24" s="235" t="str">
        <f>IF('[6]Rekapitulace stavby'!E20="","",'[6]Rekapitulace stavby'!E20)</f>
        <v xml:space="preserve"> </v>
      </c>
      <c r="I24" s="237" t="s">
        <v>54</v>
      </c>
      <c r="J24" s="235" t="str">
        <f>IF('[6]Rekapitulace stavby'!AN20="","",'[6]Rekapitulace stavby'!AN20)</f>
        <v/>
      </c>
      <c r="L24" s="243"/>
    </row>
    <row r="25" spans="2:12" s="242" customFormat="1" ht="6.95" customHeight="1">
      <c r="B25" s="243"/>
      <c r="L25" s="243"/>
    </row>
    <row r="26" spans="2:12" s="242" customFormat="1" ht="12" customHeight="1">
      <c r="B26" s="243"/>
      <c r="D26" s="237" t="s">
        <v>440</v>
      </c>
      <c r="L26" s="243"/>
    </row>
    <row r="27" spans="2:12" s="308" customFormat="1" ht="16.5" customHeight="1">
      <c r="B27" s="309"/>
      <c r="E27" s="547" t="s">
        <v>406</v>
      </c>
      <c r="F27" s="547"/>
      <c r="G27" s="547"/>
      <c r="H27" s="547"/>
      <c r="L27" s="309"/>
    </row>
    <row r="28" spans="2:12" s="242" customFormat="1" ht="6.95" customHeight="1">
      <c r="B28" s="243"/>
      <c r="L28" s="243"/>
    </row>
    <row r="29" spans="2:12" s="242" customFormat="1" ht="6.95" customHeight="1">
      <c r="B29" s="243"/>
      <c r="D29" s="264"/>
      <c r="E29" s="264"/>
      <c r="F29" s="264"/>
      <c r="G29" s="264"/>
      <c r="H29" s="264"/>
      <c r="I29" s="264"/>
      <c r="J29" s="264"/>
      <c r="K29" s="264"/>
      <c r="L29" s="243"/>
    </row>
    <row r="30" spans="2:12" s="242" customFormat="1" ht="25.35" customHeight="1">
      <c r="B30" s="243"/>
      <c r="D30" s="310" t="s">
        <v>19</v>
      </c>
      <c r="J30" s="278">
        <f>ROUND(J125, 2)</f>
        <v>0</v>
      </c>
      <c r="L30" s="243"/>
    </row>
    <row r="31" spans="2:12" s="242" customFormat="1" ht="6.95" customHeight="1">
      <c r="B31" s="243"/>
      <c r="D31" s="264"/>
      <c r="E31" s="264"/>
      <c r="F31" s="264"/>
      <c r="G31" s="264"/>
      <c r="H31" s="264"/>
      <c r="I31" s="264"/>
      <c r="J31" s="264"/>
      <c r="K31" s="264"/>
      <c r="L31" s="243"/>
    </row>
    <row r="32" spans="2:12" s="242" customFormat="1" ht="14.45" customHeight="1">
      <c r="B32" s="243"/>
      <c r="F32" s="246" t="s">
        <v>443</v>
      </c>
      <c r="I32" s="246" t="s">
        <v>442</v>
      </c>
      <c r="J32" s="246" t="s">
        <v>444</v>
      </c>
      <c r="L32" s="243"/>
    </row>
    <row r="33" spans="2:12" s="242" customFormat="1" ht="14.45" customHeight="1">
      <c r="B33" s="243"/>
      <c r="D33" s="266" t="s">
        <v>33</v>
      </c>
      <c r="E33" s="237" t="s">
        <v>445</v>
      </c>
      <c r="F33" s="300">
        <f>ROUND((SUM(BE125:BE162)),  2)</f>
        <v>0</v>
      </c>
      <c r="I33" s="311">
        <v>0.21</v>
      </c>
      <c r="J33" s="300">
        <f>ROUND(((SUM(BE125:BE162))*I33),  2)</f>
        <v>0</v>
      </c>
      <c r="L33" s="243"/>
    </row>
    <row r="34" spans="2:12" s="242" customFormat="1" ht="14.45" customHeight="1">
      <c r="B34" s="243"/>
      <c r="E34" s="237" t="s">
        <v>446</v>
      </c>
      <c r="F34" s="300">
        <f>ROUND((SUM(BF125:BF162)),  2)</f>
        <v>0</v>
      </c>
      <c r="I34" s="311">
        <v>0.15</v>
      </c>
      <c r="J34" s="300">
        <f>ROUND(((SUM(BF125:BF162))*I34),  2)</f>
        <v>0</v>
      </c>
      <c r="L34" s="243"/>
    </row>
    <row r="35" spans="2:12" s="242" customFormat="1" ht="14.45" hidden="1" customHeight="1">
      <c r="B35" s="243"/>
      <c r="E35" s="237" t="s">
        <v>447</v>
      </c>
      <c r="F35" s="300">
        <f>ROUND((SUM(BG125:BG162)),  2)</f>
        <v>0</v>
      </c>
      <c r="I35" s="311">
        <v>0.21</v>
      </c>
      <c r="J35" s="300">
        <f>0</f>
        <v>0</v>
      </c>
      <c r="L35" s="243"/>
    </row>
    <row r="36" spans="2:12" s="242" customFormat="1" ht="14.45" hidden="1" customHeight="1">
      <c r="B36" s="243"/>
      <c r="E36" s="237" t="s">
        <v>448</v>
      </c>
      <c r="F36" s="300">
        <f>ROUND((SUM(BH125:BH162)),  2)</f>
        <v>0</v>
      </c>
      <c r="I36" s="311">
        <v>0.15</v>
      </c>
      <c r="J36" s="300">
        <f>0</f>
        <v>0</v>
      </c>
      <c r="L36" s="243"/>
    </row>
    <row r="37" spans="2:12" s="242" customFormat="1" ht="14.45" hidden="1" customHeight="1">
      <c r="B37" s="243"/>
      <c r="E37" s="237" t="s">
        <v>449</v>
      </c>
      <c r="F37" s="300">
        <f>ROUND((SUM(BI125:BI162)),  2)</f>
        <v>0</v>
      </c>
      <c r="I37" s="311">
        <v>0</v>
      </c>
      <c r="J37" s="300">
        <f>0</f>
        <v>0</v>
      </c>
      <c r="L37" s="243"/>
    </row>
    <row r="38" spans="2:12" s="242" customFormat="1" ht="6.95" customHeight="1">
      <c r="B38" s="243"/>
      <c r="L38" s="243"/>
    </row>
    <row r="39" spans="2:12" s="242" customFormat="1" ht="25.35" customHeight="1">
      <c r="B39" s="243"/>
      <c r="C39" s="312"/>
      <c r="D39" s="313" t="s">
        <v>450</v>
      </c>
      <c r="E39" s="268"/>
      <c r="F39" s="268"/>
      <c r="G39" s="314" t="s">
        <v>76</v>
      </c>
      <c r="H39" s="315" t="s">
        <v>75</v>
      </c>
      <c r="I39" s="268"/>
      <c r="J39" s="316">
        <f>SUM(J30:J37)</f>
        <v>0</v>
      </c>
      <c r="K39" s="317"/>
      <c r="L39" s="243"/>
    </row>
    <row r="40" spans="2:12" s="242" customFormat="1" ht="14.45" customHeight="1">
      <c r="B40" s="243"/>
      <c r="L40" s="243"/>
    </row>
    <row r="41" spans="2:12" ht="14.45" customHeight="1">
      <c r="B41" s="230"/>
      <c r="L41" s="230"/>
    </row>
    <row r="42" spans="2:12" ht="14.45" customHeight="1">
      <c r="B42" s="230"/>
      <c r="L42" s="230"/>
    </row>
    <row r="43" spans="2:12" ht="14.45" customHeight="1">
      <c r="B43" s="230"/>
      <c r="L43" s="230"/>
    </row>
    <row r="44" spans="2:12" ht="14.45" customHeight="1">
      <c r="B44" s="230"/>
      <c r="L44" s="230"/>
    </row>
    <row r="45" spans="2:12" ht="14.45" customHeight="1">
      <c r="B45" s="230"/>
      <c r="L45" s="230"/>
    </row>
    <row r="46" spans="2:12" ht="14.45" customHeight="1">
      <c r="B46" s="230"/>
      <c r="L46" s="230"/>
    </row>
    <row r="47" spans="2:12" ht="14.45" customHeight="1">
      <c r="B47" s="230"/>
      <c r="L47" s="230"/>
    </row>
    <row r="48" spans="2:12" ht="14.45" customHeight="1">
      <c r="B48" s="230"/>
      <c r="L48" s="230"/>
    </row>
    <row r="49" spans="2:12" ht="14.45" customHeight="1">
      <c r="B49" s="230"/>
      <c r="L49" s="230"/>
    </row>
    <row r="50" spans="2:12" s="242" customFormat="1" ht="14.45" customHeight="1">
      <c r="B50" s="243"/>
      <c r="D50" s="414" t="s">
        <v>1251</v>
      </c>
      <c r="E50" s="415"/>
      <c r="F50" s="415"/>
      <c r="G50" s="414" t="s">
        <v>1252</v>
      </c>
      <c r="H50" s="415"/>
      <c r="I50" s="415"/>
      <c r="J50" s="415"/>
      <c r="K50" s="415"/>
      <c r="L50" s="243"/>
    </row>
    <row r="51" spans="2:12">
      <c r="B51" s="230"/>
      <c r="L51" s="230"/>
    </row>
    <row r="52" spans="2:12">
      <c r="B52" s="230"/>
      <c r="L52" s="230"/>
    </row>
    <row r="53" spans="2:12">
      <c r="B53" s="230"/>
      <c r="L53" s="230"/>
    </row>
    <row r="54" spans="2:12">
      <c r="B54" s="230"/>
      <c r="L54" s="230"/>
    </row>
    <row r="55" spans="2:12">
      <c r="B55" s="230"/>
      <c r="L55" s="230"/>
    </row>
    <row r="56" spans="2:12">
      <c r="B56" s="230"/>
      <c r="L56" s="230"/>
    </row>
    <row r="57" spans="2:12">
      <c r="B57" s="230"/>
      <c r="L57" s="230"/>
    </row>
    <row r="58" spans="2:12">
      <c r="B58" s="230"/>
      <c r="L58" s="230"/>
    </row>
    <row r="59" spans="2:12">
      <c r="B59" s="230"/>
      <c r="L59" s="230"/>
    </row>
    <row r="60" spans="2:12">
      <c r="B60" s="230"/>
      <c r="L60" s="230"/>
    </row>
    <row r="61" spans="2:12" s="242" customFormat="1" ht="12.75">
      <c r="B61" s="243"/>
      <c r="D61" s="416" t="s">
        <v>1253</v>
      </c>
      <c r="E61" s="245"/>
      <c r="F61" s="426" t="s">
        <v>1254</v>
      </c>
      <c r="G61" s="416" t="s">
        <v>1253</v>
      </c>
      <c r="H61" s="245"/>
      <c r="I61" s="245"/>
      <c r="J61" s="427" t="s">
        <v>1254</v>
      </c>
      <c r="K61" s="245"/>
      <c r="L61" s="243"/>
    </row>
    <row r="62" spans="2:12">
      <c r="B62" s="230"/>
      <c r="L62" s="230"/>
    </row>
    <row r="63" spans="2:12">
      <c r="B63" s="230"/>
      <c r="L63" s="230"/>
    </row>
    <row r="64" spans="2:12">
      <c r="B64" s="230"/>
      <c r="L64" s="230"/>
    </row>
    <row r="65" spans="2:12" s="242" customFormat="1" ht="12.75">
      <c r="B65" s="243"/>
      <c r="D65" s="414" t="s">
        <v>1255</v>
      </c>
      <c r="E65" s="415"/>
      <c r="F65" s="415"/>
      <c r="G65" s="414" t="s">
        <v>1256</v>
      </c>
      <c r="H65" s="415"/>
      <c r="I65" s="415"/>
      <c r="J65" s="415"/>
      <c r="K65" s="415"/>
      <c r="L65" s="243"/>
    </row>
    <row r="66" spans="2:12">
      <c r="B66" s="230"/>
      <c r="L66" s="230"/>
    </row>
    <row r="67" spans="2:12">
      <c r="B67" s="230"/>
      <c r="L67" s="230"/>
    </row>
    <row r="68" spans="2:12">
      <c r="B68" s="230"/>
      <c r="L68" s="230"/>
    </row>
    <row r="69" spans="2:12">
      <c r="B69" s="230"/>
      <c r="L69" s="230"/>
    </row>
    <row r="70" spans="2:12">
      <c r="B70" s="230"/>
      <c r="L70" s="230"/>
    </row>
    <row r="71" spans="2:12">
      <c r="B71" s="230"/>
      <c r="L71" s="230"/>
    </row>
    <row r="72" spans="2:12">
      <c r="B72" s="230"/>
      <c r="L72" s="230"/>
    </row>
    <row r="73" spans="2:12">
      <c r="B73" s="230"/>
      <c r="L73" s="230"/>
    </row>
    <row r="74" spans="2:12">
      <c r="B74" s="230"/>
      <c r="L74" s="230"/>
    </row>
    <row r="75" spans="2:12">
      <c r="B75" s="230"/>
      <c r="L75" s="230"/>
    </row>
    <row r="76" spans="2:12" s="242" customFormat="1" ht="12.75">
      <c r="B76" s="243"/>
      <c r="D76" s="416" t="s">
        <v>1253</v>
      </c>
      <c r="E76" s="245"/>
      <c r="F76" s="426" t="s">
        <v>1254</v>
      </c>
      <c r="G76" s="416" t="s">
        <v>1253</v>
      </c>
      <c r="H76" s="245"/>
      <c r="I76" s="245"/>
      <c r="J76" s="427" t="s">
        <v>1254</v>
      </c>
      <c r="K76" s="245"/>
      <c r="L76" s="243"/>
    </row>
    <row r="77" spans="2:12" s="242" customFormat="1" ht="14.45" customHeight="1">
      <c r="B77" s="253"/>
      <c r="C77" s="254"/>
      <c r="D77" s="254"/>
      <c r="E77" s="254"/>
      <c r="F77" s="254"/>
      <c r="G77" s="254"/>
      <c r="H77" s="254"/>
      <c r="I77" s="254"/>
      <c r="J77" s="254"/>
      <c r="K77" s="254"/>
      <c r="L77" s="243"/>
    </row>
    <row r="81" spans="2:47" s="242" customFormat="1" ht="6.95" hidden="1" customHeight="1">
      <c r="B81" s="255"/>
      <c r="C81" s="256"/>
      <c r="D81" s="256"/>
      <c r="E81" s="256"/>
      <c r="F81" s="256"/>
      <c r="G81" s="256"/>
      <c r="H81" s="256"/>
      <c r="I81" s="256"/>
      <c r="J81" s="256"/>
      <c r="K81" s="256"/>
      <c r="L81" s="243"/>
    </row>
    <row r="82" spans="2:47" s="242" customFormat="1" ht="24.95" hidden="1" customHeight="1">
      <c r="B82" s="243"/>
      <c r="C82" s="231" t="s">
        <v>503</v>
      </c>
      <c r="L82" s="243"/>
    </row>
    <row r="83" spans="2:47" s="242" customFormat="1" ht="6.95" hidden="1" customHeight="1">
      <c r="B83" s="243"/>
      <c r="L83" s="243"/>
    </row>
    <row r="84" spans="2:47" s="242" customFormat="1" ht="12" hidden="1" customHeight="1">
      <c r="B84" s="243"/>
      <c r="C84" s="237" t="s">
        <v>427</v>
      </c>
      <c r="L84" s="243"/>
    </row>
    <row r="85" spans="2:47" s="242" customFormat="1" ht="16.5" hidden="1" customHeight="1">
      <c r="B85" s="243"/>
      <c r="E85" s="581" t="str">
        <f>E7</f>
        <v>Výstavba ZTV Nivy II</v>
      </c>
      <c r="F85" s="582"/>
      <c r="G85" s="582"/>
      <c r="H85" s="582"/>
      <c r="L85" s="243"/>
    </row>
    <row r="86" spans="2:47" s="242" customFormat="1" ht="12" hidden="1" customHeight="1">
      <c r="B86" s="243"/>
      <c r="C86" s="237" t="s">
        <v>499</v>
      </c>
      <c r="L86" s="243"/>
    </row>
    <row r="87" spans="2:47" s="242" customFormat="1" ht="16.5" hidden="1" customHeight="1">
      <c r="B87" s="243"/>
      <c r="E87" s="554" t="str">
        <f>E9</f>
        <v>2023-017-P - D.1.7 SO-500 Plynovod a přípojky</v>
      </c>
      <c r="F87" s="580"/>
      <c r="G87" s="580"/>
      <c r="H87" s="580"/>
      <c r="L87" s="243"/>
    </row>
    <row r="88" spans="2:47" s="242" customFormat="1" ht="6.95" hidden="1" customHeight="1">
      <c r="B88" s="243"/>
      <c r="L88" s="243"/>
    </row>
    <row r="89" spans="2:47" s="242" customFormat="1" ht="12" hidden="1" customHeight="1">
      <c r="B89" s="243"/>
      <c r="C89" s="237" t="s">
        <v>431</v>
      </c>
      <c r="F89" s="235" t="str">
        <f>F12</f>
        <v>Dačice</v>
      </c>
      <c r="I89" s="237" t="s">
        <v>432</v>
      </c>
      <c r="J89" s="263" t="str">
        <f>IF(J12="","",J12)</f>
        <v>20. 8. 2023</v>
      </c>
      <c r="L89" s="243"/>
    </row>
    <row r="90" spans="2:47" s="242" customFormat="1" ht="6.95" hidden="1" customHeight="1">
      <c r="B90" s="243"/>
      <c r="L90" s="243"/>
    </row>
    <row r="91" spans="2:47" s="242" customFormat="1" ht="15.2" hidden="1" customHeight="1">
      <c r="B91" s="243"/>
      <c r="C91" s="237" t="s">
        <v>434</v>
      </c>
      <c r="F91" s="235" t="str">
        <f>E15</f>
        <v xml:space="preserve"> </v>
      </c>
      <c r="I91" s="237" t="s">
        <v>55</v>
      </c>
      <c r="J91" s="240" t="str">
        <f>E21</f>
        <v xml:space="preserve"> </v>
      </c>
      <c r="L91" s="243"/>
    </row>
    <row r="92" spans="2:47" s="242" customFormat="1" ht="15.2" hidden="1" customHeight="1">
      <c r="B92" s="243"/>
      <c r="C92" s="237" t="s">
        <v>435</v>
      </c>
      <c r="F92" s="235" t="str">
        <f>IF(E18="","",E18)</f>
        <v>Vyplň údaj</v>
      </c>
      <c r="I92" s="237" t="s">
        <v>439</v>
      </c>
      <c r="J92" s="240" t="str">
        <f>E24</f>
        <v xml:space="preserve"> </v>
      </c>
      <c r="L92" s="243"/>
    </row>
    <row r="93" spans="2:47" s="242" customFormat="1" ht="10.35" hidden="1" customHeight="1">
      <c r="B93" s="243"/>
      <c r="L93" s="243"/>
    </row>
    <row r="94" spans="2:47" s="242" customFormat="1" ht="29.25" hidden="1" customHeight="1">
      <c r="B94" s="243"/>
      <c r="C94" s="318" t="s">
        <v>504</v>
      </c>
      <c r="D94" s="312"/>
      <c r="E94" s="312"/>
      <c r="F94" s="312"/>
      <c r="G94" s="312"/>
      <c r="H94" s="312"/>
      <c r="I94" s="312"/>
      <c r="J94" s="319" t="s">
        <v>505</v>
      </c>
      <c r="K94" s="312"/>
      <c r="L94" s="243"/>
    </row>
    <row r="95" spans="2:47" s="242" customFormat="1" ht="10.35" hidden="1" customHeight="1">
      <c r="B95" s="243"/>
      <c r="L95" s="243"/>
    </row>
    <row r="96" spans="2:47" s="242" customFormat="1" ht="22.9" hidden="1" customHeight="1">
      <c r="B96" s="243"/>
      <c r="C96" s="320" t="s">
        <v>1630</v>
      </c>
      <c r="J96" s="278">
        <f>J125</f>
        <v>0</v>
      </c>
      <c r="L96" s="243"/>
      <c r="AU96" s="227" t="s">
        <v>506</v>
      </c>
    </row>
    <row r="97" spans="2:12" s="321" customFormat="1" ht="24.95" hidden="1" customHeight="1">
      <c r="B97" s="322"/>
      <c r="D97" s="323" t="s">
        <v>507</v>
      </c>
      <c r="E97" s="324"/>
      <c r="F97" s="324"/>
      <c r="G97" s="324"/>
      <c r="H97" s="324"/>
      <c r="I97" s="324"/>
      <c r="J97" s="325">
        <f>J126</f>
        <v>0</v>
      </c>
      <c r="L97" s="322"/>
    </row>
    <row r="98" spans="2:12" s="297" customFormat="1" ht="19.899999999999999" hidden="1" customHeight="1">
      <c r="B98" s="326"/>
      <c r="D98" s="327" t="s">
        <v>511</v>
      </c>
      <c r="E98" s="328"/>
      <c r="F98" s="328"/>
      <c r="G98" s="328"/>
      <c r="H98" s="328"/>
      <c r="I98" s="328"/>
      <c r="J98" s="329">
        <f>J127</f>
        <v>0</v>
      </c>
      <c r="L98" s="326"/>
    </row>
    <row r="99" spans="2:12" s="321" customFormat="1" ht="24.95" hidden="1" customHeight="1">
      <c r="B99" s="322"/>
      <c r="D99" s="323" t="s">
        <v>1106</v>
      </c>
      <c r="E99" s="324"/>
      <c r="F99" s="324"/>
      <c r="G99" s="324"/>
      <c r="H99" s="324"/>
      <c r="I99" s="324"/>
      <c r="J99" s="325">
        <f>J130</f>
        <v>0</v>
      </c>
      <c r="L99" s="322"/>
    </row>
    <row r="100" spans="2:12" s="297" customFormat="1" ht="19.899999999999999" hidden="1" customHeight="1">
      <c r="B100" s="326"/>
      <c r="D100" s="327" t="s">
        <v>1631</v>
      </c>
      <c r="E100" s="328"/>
      <c r="F100" s="328"/>
      <c r="G100" s="328"/>
      <c r="H100" s="328"/>
      <c r="I100" s="328"/>
      <c r="J100" s="329">
        <f>J131</f>
        <v>0</v>
      </c>
      <c r="L100" s="326"/>
    </row>
    <row r="101" spans="2:12" s="321" customFormat="1" ht="24.95" hidden="1" customHeight="1">
      <c r="B101" s="322"/>
      <c r="D101" s="323" t="s">
        <v>1632</v>
      </c>
      <c r="E101" s="324"/>
      <c r="F101" s="324"/>
      <c r="G101" s="324"/>
      <c r="H101" s="324"/>
      <c r="I101" s="324"/>
      <c r="J101" s="325">
        <f>J133</f>
        <v>0</v>
      </c>
      <c r="L101" s="322"/>
    </row>
    <row r="102" spans="2:12" s="297" customFormat="1" ht="19.899999999999999" hidden="1" customHeight="1">
      <c r="B102" s="326"/>
      <c r="D102" s="327" t="s">
        <v>1633</v>
      </c>
      <c r="E102" s="328"/>
      <c r="F102" s="328"/>
      <c r="G102" s="328"/>
      <c r="H102" s="328"/>
      <c r="I102" s="328"/>
      <c r="J102" s="329">
        <f>J134</f>
        <v>0</v>
      </c>
      <c r="L102" s="326"/>
    </row>
    <row r="103" spans="2:12" s="297" customFormat="1" ht="19.899999999999999" hidden="1" customHeight="1">
      <c r="B103" s="326"/>
      <c r="D103" s="327" t="s">
        <v>1634</v>
      </c>
      <c r="E103" s="328"/>
      <c r="F103" s="328"/>
      <c r="G103" s="328"/>
      <c r="H103" s="328"/>
      <c r="I103" s="328"/>
      <c r="J103" s="329">
        <f>J156</f>
        <v>0</v>
      </c>
      <c r="L103" s="326"/>
    </row>
    <row r="104" spans="2:12" s="321" customFormat="1" ht="24.95" hidden="1" customHeight="1">
      <c r="B104" s="322"/>
      <c r="D104" s="323" t="s">
        <v>1635</v>
      </c>
      <c r="E104" s="324"/>
      <c r="F104" s="324"/>
      <c r="G104" s="324"/>
      <c r="H104" s="324"/>
      <c r="I104" s="324"/>
      <c r="J104" s="325">
        <f>J159</f>
        <v>0</v>
      </c>
      <c r="L104" s="322"/>
    </row>
    <row r="105" spans="2:12" s="297" customFormat="1" ht="19.899999999999999" hidden="1" customHeight="1">
      <c r="B105" s="326"/>
      <c r="D105" s="327" t="s">
        <v>1636</v>
      </c>
      <c r="E105" s="328"/>
      <c r="F105" s="328"/>
      <c r="G105" s="328"/>
      <c r="H105" s="328"/>
      <c r="I105" s="328"/>
      <c r="J105" s="329">
        <f>J160</f>
        <v>0</v>
      </c>
      <c r="L105" s="326"/>
    </row>
    <row r="106" spans="2:12" s="242" customFormat="1" ht="21.75" hidden="1" customHeight="1">
      <c r="B106" s="243"/>
      <c r="L106" s="243"/>
    </row>
    <row r="107" spans="2:12" s="242" customFormat="1" ht="6.95" hidden="1" customHeight="1">
      <c r="B107" s="253"/>
      <c r="C107" s="254"/>
      <c r="D107" s="254"/>
      <c r="E107" s="254"/>
      <c r="F107" s="254"/>
      <c r="G107" s="254"/>
      <c r="H107" s="254"/>
      <c r="I107" s="254"/>
      <c r="J107" s="254"/>
      <c r="K107" s="254"/>
      <c r="L107" s="243"/>
    </row>
    <row r="108" spans="2:12" hidden="1"/>
    <row r="109" spans="2:12" hidden="1"/>
    <row r="110" spans="2:12" hidden="1"/>
    <row r="111" spans="2:12" s="242" customFormat="1" ht="6.95" customHeight="1">
      <c r="B111" s="255"/>
      <c r="C111" s="256"/>
      <c r="D111" s="256"/>
      <c r="E111" s="256"/>
      <c r="F111" s="256"/>
      <c r="G111" s="256"/>
      <c r="H111" s="256"/>
      <c r="I111" s="256"/>
      <c r="J111" s="256"/>
      <c r="K111" s="256"/>
      <c r="L111" s="243"/>
    </row>
    <row r="112" spans="2:12" s="242" customFormat="1" ht="24.95" customHeight="1">
      <c r="B112" s="243"/>
      <c r="C112" s="231" t="s">
        <v>515</v>
      </c>
      <c r="L112" s="243"/>
    </row>
    <row r="113" spans="2:65" s="242" customFormat="1" ht="6.95" customHeight="1">
      <c r="B113" s="243"/>
      <c r="L113" s="243"/>
    </row>
    <row r="114" spans="2:65" s="242" customFormat="1" ht="12" customHeight="1">
      <c r="B114" s="243"/>
      <c r="C114" s="237" t="s">
        <v>427</v>
      </c>
      <c r="L114" s="243"/>
    </row>
    <row r="115" spans="2:65" s="242" customFormat="1" ht="16.5" customHeight="1">
      <c r="B115" s="243"/>
      <c r="E115" s="581" t="str">
        <f>E7</f>
        <v>Výstavba ZTV Nivy II</v>
      </c>
      <c r="F115" s="582"/>
      <c r="G115" s="582"/>
      <c r="H115" s="582"/>
      <c r="L115" s="243"/>
    </row>
    <row r="116" spans="2:65" s="242" customFormat="1" ht="12" customHeight="1">
      <c r="B116" s="243"/>
      <c r="C116" s="237" t="s">
        <v>499</v>
      </c>
      <c r="L116" s="243"/>
    </row>
    <row r="117" spans="2:65" s="242" customFormat="1" ht="16.5" customHeight="1">
      <c r="B117" s="243"/>
      <c r="E117" s="554" t="str">
        <f>E9</f>
        <v>2023-017-P - D.1.7 SO-500 Plynovod a přípojky</v>
      </c>
      <c r="F117" s="580"/>
      <c r="G117" s="580"/>
      <c r="H117" s="580"/>
      <c r="L117" s="243"/>
    </row>
    <row r="118" spans="2:65" s="242" customFormat="1" ht="6.95" customHeight="1">
      <c r="B118" s="243"/>
      <c r="L118" s="243"/>
    </row>
    <row r="119" spans="2:65" s="242" customFormat="1" ht="12" customHeight="1">
      <c r="B119" s="243"/>
      <c r="C119" s="237" t="s">
        <v>431</v>
      </c>
      <c r="F119" s="235" t="str">
        <f>F12</f>
        <v>Dačice</v>
      </c>
      <c r="I119" s="237" t="s">
        <v>432</v>
      </c>
      <c r="J119" s="263" t="str">
        <f>IF(J12="","",J12)</f>
        <v>20. 8. 2023</v>
      </c>
      <c r="L119" s="243"/>
    </row>
    <row r="120" spans="2:65" s="242" customFormat="1" ht="6.95" customHeight="1">
      <c r="B120" s="243"/>
      <c r="L120" s="243"/>
    </row>
    <row r="121" spans="2:65" s="242" customFormat="1" ht="15.2" customHeight="1">
      <c r="B121" s="243"/>
      <c r="C121" s="237" t="s">
        <v>434</v>
      </c>
      <c r="F121" s="235" t="str">
        <f>E15</f>
        <v xml:space="preserve"> </v>
      </c>
      <c r="I121" s="237" t="s">
        <v>55</v>
      </c>
      <c r="J121" s="240" t="str">
        <f>E21</f>
        <v xml:space="preserve"> </v>
      </c>
      <c r="L121" s="243"/>
    </row>
    <row r="122" spans="2:65" s="242" customFormat="1" ht="15.2" customHeight="1">
      <c r="B122" s="243"/>
      <c r="C122" s="237" t="s">
        <v>435</v>
      </c>
      <c r="F122" s="235" t="str">
        <f>IF(E18="","",E18)</f>
        <v>Vyplň údaj</v>
      </c>
      <c r="I122" s="237" t="s">
        <v>439</v>
      </c>
      <c r="J122" s="240" t="str">
        <f>E24</f>
        <v xml:space="preserve"> </v>
      </c>
      <c r="L122" s="243"/>
    </row>
    <row r="123" spans="2:65" s="242" customFormat="1" ht="10.35" customHeight="1">
      <c r="B123" s="243"/>
      <c r="L123" s="243"/>
    </row>
    <row r="124" spans="2:65" s="330" customFormat="1" ht="29.25" customHeight="1">
      <c r="B124" s="331"/>
      <c r="C124" s="332" t="s">
        <v>516</v>
      </c>
      <c r="D124" s="333" t="s">
        <v>457</v>
      </c>
      <c r="E124" s="333" t="s">
        <v>453</v>
      </c>
      <c r="F124" s="333" t="s">
        <v>454</v>
      </c>
      <c r="G124" s="333" t="s">
        <v>120</v>
      </c>
      <c r="H124" s="333" t="s">
        <v>517</v>
      </c>
      <c r="I124" s="333" t="s">
        <v>518</v>
      </c>
      <c r="J124" s="334" t="s">
        <v>505</v>
      </c>
      <c r="K124" s="433" t="s">
        <v>519</v>
      </c>
      <c r="L124" s="331"/>
      <c r="M124" s="270" t="s">
        <v>406</v>
      </c>
      <c r="N124" s="271" t="s">
        <v>33</v>
      </c>
      <c r="O124" s="271" t="s">
        <v>520</v>
      </c>
      <c r="P124" s="271" t="s">
        <v>521</v>
      </c>
      <c r="Q124" s="271" t="s">
        <v>522</v>
      </c>
      <c r="R124" s="271" t="s">
        <v>523</v>
      </c>
      <c r="S124" s="271" t="s">
        <v>524</v>
      </c>
      <c r="T124" s="272" t="s">
        <v>525</v>
      </c>
    </row>
    <row r="125" spans="2:65" s="242" customFormat="1" ht="22.9" customHeight="1">
      <c r="B125" s="243"/>
      <c r="C125" s="276" t="s">
        <v>526</v>
      </c>
      <c r="J125" s="335">
        <f>BK125</f>
        <v>0</v>
      </c>
      <c r="L125" s="243"/>
      <c r="M125" s="273"/>
      <c r="N125" s="264"/>
      <c r="O125" s="264"/>
      <c r="P125" s="336">
        <f>P126+P130+P133+P159</f>
        <v>0</v>
      </c>
      <c r="Q125" s="264"/>
      <c r="R125" s="336">
        <f>R126+R130+R133+R159</f>
        <v>0.22555000000000003</v>
      </c>
      <c r="S125" s="264"/>
      <c r="T125" s="337">
        <f>T126+T130+T133+T159</f>
        <v>0</v>
      </c>
      <c r="AT125" s="227" t="s">
        <v>471</v>
      </c>
      <c r="AU125" s="227" t="s">
        <v>506</v>
      </c>
      <c r="BK125" s="338">
        <f>BK126+BK130+BK133+BK159</f>
        <v>0</v>
      </c>
    </row>
    <row r="126" spans="2:65" s="339" customFormat="1" ht="25.9" customHeight="1">
      <c r="B126" s="340"/>
      <c r="D126" s="341" t="s">
        <v>471</v>
      </c>
      <c r="E126" s="342" t="s">
        <v>59</v>
      </c>
      <c r="F126" s="342" t="s">
        <v>527</v>
      </c>
      <c r="I126" s="343"/>
      <c r="J126" s="344">
        <f>BK126</f>
        <v>0</v>
      </c>
      <c r="L126" s="340"/>
      <c r="M126" s="345"/>
      <c r="P126" s="346">
        <f>P127</f>
        <v>0</v>
      </c>
      <c r="R126" s="346">
        <f>R127</f>
        <v>2.9900000000000003E-2</v>
      </c>
      <c r="T126" s="347">
        <f>T127</f>
        <v>0</v>
      </c>
      <c r="AR126" s="341" t="s">
        <v>87</v>
      </c>
      <c r="AT126" s="348" t="s">
        <v>471</v>
      </c>
      <c r="AU126" s="348" t="s">
        <v>472</v>
      </c>
      <c r="AY126" s="341" t="s">
        <v>528</v>
      </c>
      <c r="BK126" s="349">
        <f>BK127</f>
        <v>0</v>
      </c>
    </row>
    <row r="127" spans="2:65" s="339" customFormat="1" ht="22.9" customHeight="1">
      <c r="B127" s="340"/>
      <c r="D127" s="341" t="s">
        <v>471</v>
      </c>
      <c r="E127" s="350" t="s">
        <v>95</v>
      </c>
      <c r="F127" s="350" t="s">
        <v>96</v>
      </c>
      <c r="I127" s="343"/>
      <c r="J127" s="351">
        <f>BK127</f>
        <v>0</v>
      </c>
      <c r="L127" s="340"/>
      <c r="M127" s="345"/>
      <c r="P127" s="346">
        <f>SUM(P128:P129)</f>
        <v>0</v>
      </c>
      <c r="R127" s="346">
        <f>SUM(R128:R129)</f>
        <v>2.9900000000000003E-2</v>
      </c>
      <c r="T127" s="347">
        <f>SUM(T128:T129)</f>
        <v>0</v>
      </c>
      <c r="AR127" s="341" t="s">
        <v>87</v>
      </c>
      <c r="AT127" s="348" t="s">
        <v>471</v>
      </c>
      <c r="AU127" s="348" t="s">
        <v>87</v>
      </c>
      <c r="AY127" s="341" t="s">
        <v>528</v>
      </c>
      <c r="BK127" s="349">
        <f>SUM(BK128:BK129)</f>
        <v>0</v>
      </c>
    </row>
    <row r="128" spans="2:65" s="242" customFormat="1" ht="33" customHeight="1">
      <c r="B128" s="352"/>
      <c r="C128" s="353" t="s">
        <v>87</v>
      </c>
      <c r="D128" s="353" t="s">
        <v>529</v>
      </c>
      <c r="E128" s="354" t="s">
        <v>1091</v>
      </c>
      <c r="F128" s="355" t="s">
        <v>1637</v>
      </c>
      <c r="G128" s="356" t="s">
        <v>201</v>
      </c>
      <c r="H128" s="357">
        <v>110</v>
      </c>
      <c r="I128" s="358"/>
      <c r="J128" s="359">
        <f>ROUND(I128*H128,2)</f>
        <v>0</v>
      </c>
      <c r="K128" s="435"/>
      <c r="L128" s="243"/>
      <c r="M128" s="360" t="s">
        <v>406</v>
      </c>
      <c r="N128" s="361" t="s">
        <v>445</v>
      </c>
      <c r="P128" s="362">
        <f>O128*H128</f>
        <v>0</v>
      </c>
      <c r="Q128" s="362">
        <v>1.9000000000000001E-4</v>
      </c>
      <c r="R128" s="362">
        <f>Q128*H128</f>
        <v>2.0900000000000002E-2</v>
      </c>
      <c r="S128" s="362">
        <v>0</v>
      </c>
      <c r="T128" s="363">
        <f>S128*H128</f>
        <v>0</v>
      </c>
      <c r="AR128" s="364" t="s">
        <v>91</v>
      </c>
      <c r="AT128" s="364" t="s">
        <v>529</v>
      </c>
      <c r="AU128" s="364" t="s">
        <v>293</v>
      </c>
      <c r="AY128" s="227" t="s">
        <v>528</v>
      </c>
      <c r="BE128" s="365">
        <f>IF(N128="základní",J128,0)</f>
        <v>0</v>
      </c>
      <c r="BF128" s="365">
        <f>IF(N128="snížená",J128,0)</f>
        <v>0</v>
      </c>
      <c r="BG128" s="365">
        <f>IF(N128="zákl. přenesená",J128,0)</f>
        <v>0</v>
      </c>
      <c r="BH128" s="365">
        <f>IF(N128="sníž. přenesená",J128,0)</f>
        <v>0</v>
      </c>
      <c r="BI128" s="365">
        <f>IF(N128="nulová",J128,0)</f>
        <v>0</v>
      </c>
      <c r="BJ128" s="227" t="s">
        <v>87</v>
      </c>
      <c r="BK128" s="365">
        <f>ROUND(I128*H128,2)</f>
        <v>0</v>
      </c>
      <c r="BL128" s="227" t="s">
        <v>91</v>
      </c>
      <c r="BM128" s="364" t="s">
        <v>1638</v>
      </c>
    </row>
    <row r="129" spans="2:65" s="242" customFormat="1" ht="21.75" customHeight="1">
      <c r="B129" s="352"/>
      <c r="C129" s="353" t="s">
        <v>293</v>
      </c>
      <c r="D129" s="353" t="s">
        <v>529</v>
      </c>
      <c r="E129" s="354" t="s">
        <v>826</v>
      </c>
      <c r="F129" s="355" t="s">
        <v>1639</v>
      </c>
      <c r="G129" s="356" t="s">
        <v>201</v>
      </c>
      <c r="H129" s="357">
        <v>100</v>
      </c>
      <c r="I129" s="358"/>
      <c r="J129" s="359">
        <f>ROUND(I129*H129,2)</f>
        <v>0</v>
      </c>
      <c r="K129" s="435"/>
      <c r="L129" s="243"/>
      <c r="M129" s="360" t="s">
        <v>406</v>
      </c>
      <c r="N129" s="361" t="s">
        <v>445</v>
      </c>
      <c r="P129" s="362">
        <f>O129*H129</f>
        <v>0</v>
      </c>
      <c r="Q129" s="362">
        <v>9.0000000000000006E-5</v>
      </c>
      <c r="R129" s="362">
        <f>Q129*H129</f>
        <v>9.0000000000000011E-3</v>
      </c>
      <c r="S129" s="362">
        <v>0</v>
      </c>
      <c r="T129" s="363">
        <f>S129*H129</f>
        <v>0</v>
      </c>
      <c r="AR129" s="364" t="s">
        <v>91</v>
      </c>
      <c r="AT129" s="364" t="s">
        <v>529</v>
      </c>
      <c r="AU129" s="364" t="s">
        <v>293</v>
      </c>
      <c r="AY129" s="227" t="s">
        <v>528</v>
      </c>
      <c r="BE129" s="365">
        <f>IF(N129="základní",J129,0)</f>
        <v>0</v>
      </c>
      <c r="BF129" s="365">
        <f>IF(N129="snížená",J129,0)</f>
        <v>0</v>
      </c>
      <c r="BG129" s="365">
        <f>IF(N129="zákl. přenesená",J129,0)</f>
        <v>0</v>
      </c>
      <c r="BH129" s="365">
        <f>IF(N129="sníž. přenesená",J129,0)</f>
        <v>0</v>
      </c>
      <c r="BI129" s="365">
        <f>IF(N129="nulová",J129,0)</f>
        <v>0</v>
      </c>
      <c r="BJ129" s="227" t="s">
        <v>87</v>
      </c>
      <c r="BK129" s="365">
        <f>ROUND(I129*H129,2)</f>
        <v>0</v>
      </c>
      <c r="BL129" s="227" t="s">
        <v>91</v>
      </c>
      <c r="BM129" s="364" t="s">
        <v>1640</v>
      </c>
    </row>
    <row r="130" spans="2:65" s="339" customFormat="1" ht="25.9" customHeight="1">
      <c r="B130" s="340"/>
      <c r="D130" s="341" t="s">
        <v>471</v>
      </c>
      <c r="E130" s="342" t="s">
        <v>60</v>
      </c>
      <c r="F130" s="342" t="s">
        <v>1190</v>
      </c>
      <c r="I130" s="343"/>
      <c r="J130" s="344">
        <f>BK130</f>
        <v>0</v>
      </c>
      <c r="L130" s="340"/>
      <c r="M130" s="345"/>
      <c r="P130" s="346">
        <f>P131</f>
        <v>0</v>
      </c>
      <c r="R130" s="346">
        <f>R131</f>
        <v>0.02</v>
      </c>
      <c r="T130" s="347">
        <f>T131</f>
        <v>0</v>
      </c>
      <c r="AR130" s="341" t="s">
        <v>293</v>
      </c>
      <c r="AT130" s="348" t="s">
        <v>471</v>
      </c>
      <c r="AU130" s="348" t="s">
        <v>472</v>
      </c>
      <c r="AY130" s="341" t="s">
        <v>528</v>
      </c>
      <c r="BK130" s="349">
        <f>BK131</f>
        <v>0</v>
      </c>
    </row>
    <row r="131" spans="2:65" s="339" customFormat="1" ht="22.9" customHeight="1">
      <c r="B131" s="340"/>
      <c r="D131" s="341" t="s">
        <v>471</v>
      </c>
      <c r="E131" s="350" t="s">
        <v>1641</v>
      </c>
      <c r="F131" s="350" t="s">
        <v>1642</v>
      </c>
      <c r="I131" s="343"/>
      <c r="J131" s="351">
        <f>BK131</f>
        <v>0</v>
      </c>
      <c r="L131" s="340"/>
      <c r="M131" s="345"/>
      <c r="P131" s="346">
        <f>P132</f>
        <v>0</v>
      </c>
      <c r="R131" s="346">
        <f>R132</f>
        <v>0.02</v>
      </c>
      <c r="T131" s="347">
        <f>T132</f>
        <v>0</v>
      </c>
      <c r="AR131" s="341" t="s">
        <v>293</v>
      </c>
      <c r="AT131" s="348" t="s">
        <v>471</v>
      </c>
      <c r="AU131" s="348" t="s">
        <v>87</v>
      </c>
      <c r="AY131" s="341" t="s">
        <v>528</v>
      </c>
      <c r="BK131" s="349">
        <f>BK132</f>
        <v>0</v>
      </c>
    </row>
    <row r="132" spans="2:65" s="242" customFormat="1" ht="37.9" customHeight="1">
      <c r="B132" s="352"/>
      <c r="C132" s="353" t="s">
        <v>89</v>
      </c>
      <c r="D132" s="353" t="s">
        <v>529</v>
      </c>
      <c r="E132" s="354" t="s">
        <v>1643</v>
      </c>
      <c r="F132" s="355" t="s">
        <v>1644</v>
      </c>
      <c r="G132" s="356" t="s">
        <v>292</v>
      </c>
      <c r="H132" s="357">
        <v>4</v>
      </c>
      <c r="I132" s="358"/>
      <c r="J132" s="359">
        <f>ROUND(I132*H132,2)</f>
        <v>0</v>
      </c>
      <c r="K132" s="435"/>
      <c r="L132" s="243"/>
      <c r="M132" s="360" t="s">
        <v>406</v>
      </c>
      <c r="N132" s="361" t="s">
        <v>445</v>
      </c>
      <c r="P132" s="362">
        <f>O132*H132</f>
        <v>0</v>
      </c>
      <c r="Q132" s="362">
        <v>5.0000000000000001E-3</v>
      </c>
      <c r="R132" s="362">
        <f>Q132*H132</f>
        <v>0.02</v>
      </c>
      <c r="S132" s="362">
        <v>0</v>
      </c>
      <c r="T132" s="363">
        <f>S132*H132</f>
        <v>0</v>
      </c>
      <c r="AR132" s="364" t="s">
        <v>657</v>
      </c>
      <c r="AT132" s="364" t="s">
        <v>529</v>
      </c>
      <c r="AU132" s="364" t="s">
        <v>293</v>
      </c>
      <c r="AY132" s="227" t="s">
        <v>528</v>
      </c>
      <c r="BE132" s="365">
        <f>IF(N132="základní",J132,0)</f>
        <v>0</v>
      </c>
      <c r="BF132" s="365">
        <f>IF(N132="snížená",J132,0)</f>
        <v>0</v>
      </c>
      <c r="BG132" s="365">
        <f>IF(N132="zákl. přenesená",J132,0)</f>
        <v>0</v>
      </c>
      <c r="BH132" s="365">
        <f>IF(N132="sníž. přenesená",J132,0)</f>
        <v>0</v>
      </c>
      <c r="BI132" s="365">
        <f>IF(N132="nulová",J132,0)</f>
        <v>0</v>
      </c>
      <c r="BJ132" s="227" t="s">
        <v>87</v>
      </c>
      <c r="BK132" s="365">
        <f>ROUND(I132*H132,2)</f>
        <v>0</v>
      </c>
      <c r="BL132" s="227" t="s">
        <v>657</v>
      </c>
      <c r="BM132" s="364" t="s">
        <v>1645</v>
      </c>
    </row>
    <row r="133" spans="2:65" s="339" customFormat="1" ht="25.9" customHeight="1">
      <c r="B133" s="340"/>
      <c r="D133" s="341" t="s">
        <v>471</v>
      </c>
      <c r="E133" s="342" t="s">
        <v>679</v>
      </c>
      <c r="F133" s="342" t="s">
        <v>1646</v>
      </c>
      <c r="I133" s="343"/>
      <c r="J133" s="344">
        <f>BK133</f>
        <v>0</v>
      </c>
      <c r="L133" s="340"/>
      <c r="M133" s="345"/>
      <c r="P133" s="346">
        <f>P134+P156</f>
        <v>0</v>
      </c>
      <c r="R133" s="346">
        <f>R134+R156</f>
        <v>0.17565000000000003</v>
      </c>
      <c r="T133" s="347">
        <f>T134+T156</f>
        <v>0</v>
      </c>
      <c r="AR133" s="341" t="s">
        <v>89</v>
      </c>
      <c r="AT133" s="348" t="s">
        <v>471</v>
      </c>
      <c r="AU133" s="348" t="s">
        <v>472</v>
      </c>
      <c r="AY133" s="341" t="s">
        <v>528</v>
      </c>
      <c r="BK133" s="349">
        <f>BK134+BK156</f>
        <v>0</v>
      </c>
    </row>
    <row r="134" spans="2:65" s="339" customFormat="1" ht="22.9" customHeight="1">
      <c r="B134" s="340"/>
      <c r="D134" s="341" t="s">
        <v>471</v>
      </c>
      <c r="E134" s="350" t="s">
        <v>1647</v>
      </c>
      <c r="F134" s="350" t="s">
        <v>104</v>
      </c>
      <c r="I134" s="343"/>
      <c r="J134" s="351">
        <f>BK134</f>
        <v>0</v>
      </c>
      <c r="L134" s="340"/>
      <c r="M134" s="345"/>
      <c r="P134" s="346">
        <f>SUM(P135:P155)</f>
        <v>0</v>
      </c>
      <c r="R134" s="346">
        <f>SUM(R135:R155)</f>
        <v>0.17565000000000003</v>
      </c>
      <c r="T134" s="347">
        <f>SUM(T135:T155)</f>
        <v>0</v>
      </c>
      <c r="AR134" s="341" t="s">
        <v>89</v>
      </c>
      <c r="AT134" s="348" t="s">
        <v>471</v>
      </c>
      <c r="AU134" s="348" t="s">
        <v>87</v>
      </c>
      <c r="AY134" s="341" t="s">
        <v>528</v>
      </c>
      <c r="BK134" s="349">
        <f>SUM(BK135:BK155)</f>
        <v>0</v>
      </c>
    </row>
    <row r="135" spans="2:65" s="242" customFormat="1" ht="21.75" customHeight="1">
      <c r="B135" s="352"/>
      <c r="C135" s="353" t="s">
        <v>91</v>
      </c>
      <c r="D135" s="353" t="s">
        <v>529</v>
      </c>
      <c r="E135" s="354" t="s">
        <v>1648</v>
      </c>
      <c r="F135" s="355" t="s">
        <v>1649</v>
      </c>
      <c r="G135" s="356" t="s">
        <v>201</v>
      </c>
      <c r="H135" s="357">
        <v>18</v>
      </c>
      <c r="I135" s="358"/>
      <c r="J135" s="359">
        <f t="shared" ref="J135:J155" si="0">ROUND(I135*H135,2)</f>
        <v>0</v>
      </c>
      <c r="K135" s="435"/>
      <c r="L135" s="243"/>
      <c r="M135" s="360" t="s">
        <v>406</v>
      </c>
      <c r="N135" s="361" t="s">
        <v>445</v>
      </c>
      <c r="P135" s="362">
        <f t="shared" ref="P135:P155" si="1">O135*H135</f>
        <v>0</v>
      </c>
      <c r="Q135" s="362">
        <v>2.2000000000000001E-4</v>
      </c>
      <c r="R135" s="362">
        <f t="shared" ref="R135:R155" si="2">Q135*H135</f>
        <v>3.96E-3</v>
      </c>
      <c r="S135" s="362">
        <v>0</v>
      </c>
      <c r="T135" s="363">
        <f t="shared" ref="T135:T155" si="3">S135*H135</f>
        <v>0</v>
      </c>
      <c r="AR135" s="364" t="s">
        <v>1335</v>
      </c>
      <c r="AT135" s="364" t="s">
        <v>529</v>
      </c>
      <c r="AU135" s="364" t="s">
        <v>293</v>
      </c>
      <c r="AY135" s="227" t="s">
        <v>528</v>
      </c>
      <c r="BE135" s="365">
        <f t="shared" ref="BE135:BE155" si="4">IF(N135="základní",J135,0)</f>
        <v>0</v>
      </c>
      <c r="BF135" s="365">
        <f t="shared" ref="BF135:BF155" si="5">IF(N135="snížená",J135,0)</f>
        <v>0</v>
      </c>
      <c r="BG135" s="365">
        <f t="shared" ref="BG135:BG155" si="6">IF(N135="zákl. přenesená",J135,0)</f>
        <v>0</v>
      </c>
      <c r="BH135" s="365">
        <f t="shared" ref="BH135:BH155" si="7">IF(N135="sníž. přenesená",J135,0)</f>
        <v>0</v>
      </c>
      <c r="BI135" s="365">
        <f t="shared" ref="BI135:BI155" si="8">IF(N135="nulová",J135,0)</f>
        <v>0</v>
      </c>
      <c r="BJ135" s="227" t="s">
        <v>87</v>
      </c>
      <c r="BK135" s="365">
        <f t="shared" ref="BK135:BK155" si="9">ROUND(I135*H135,2)</f>
        <v>0</v>
      </c>
      <c r="BL135" s="227" t="s">
        <v>1335</v>
      </c>
      <c r="BM135" s="364" t="s">
        <v>1650</v>
      </c>
    </row>
    <row r="136" spans="2:65" s="242" customFormat="1" ht="24.2" customHeight="1">
      <c r="B136" s="352"/>
      <c r="C136" s="395" t="s">
        <v>93</v>
      </c>
      <c r="D136" s="395" t="s">
        <v>679</v>
      </c>
      <c r="E136" s="396" t="s">
        <v>1651</v>
      </c>
      <c r="F136" s="397" t="s">
        <v>1652</v>
      </c>
      <c r="G136" s="398" t="s">
        <v>201</v>
      </c>
      <c r="H136" s="399">
        <v>18</v>
      </c>
      <c r="I136" s="400"/>
      <c r="J136" s="401">
        <f t="shared" si="0"/>
        <v>0</v>
      </c>
      <c r="K136" s="437"/>
      <c r="L136" s="402"/>
      <c r="M136" s="403" t="s">
        <v>406</v>
      </c>
      <c r="N136" s="404" t="s">
        <v>445</v>
      </c>
      <c r="P136" s="362">
        <f t="shared" si="1"/>
        <v>0</v>
      </c>
      <c r="Q136" s="362">
        <v>4.4999999999999999E-4</v>
      </c>
      <c r="R136" s="362">
        <f t="shared" si="2"/>
        <v>8.0999999999999996E-3</v>
      </c>
      <c r="S136" s="362">
        <v>0</v>
      </c>
      <c r="T136" s="363">
        <f t="shared" si="3"/>
        <v>0</v>
      </c>
      <c r="AR136" s="364" t="s">
        <v>1345</v>
      </c>
      <c r="AT136" s="364" t="s">
        <v>679</v>
      </c>
      <c r="AU136" s="364" t="s">
        <v>293</v>
      </c>
      <c r="AY136" s="227" t="s">
        <v>528</v>
      </c>
      <c r="BE136" s="365">
        <f t="shared" si="4"/>
        <v>0</v>
      </c>
      <c r="BF136" s="365">
        <f t="shared" si="5"/>
        <v>0</v>
      </c>
      <c r="BG136" s="365">
        <f t="shared" si="6"/>
        <v>0</v>
      </c>
      <c r="BH136" s="365">
        <f t="shared" si="7"/>
        <v>0</v>
      </c>
      <c r="BI136" s="365">
        <f t="shared" si="8"/>
        <v>0</v>
      </c>
      <c r="BJ136" s="227" t="s">
        <v>87</v>
      </c>
      <c r="BK136" s="365">
        <f t="shared" si="9"/>
        <v>0</v>
      </c>
      <c r="BL136" s="227" t="s">
        <v>1345</v>
      </c>
      <c r="BM136" s="364" t="s">
        <v>1653</v>
      </c>
    </row>
    <row r="137" spans="2:65" s="242" customFormat="1" ht="24.2" customHeight="1">
      <c r="B137" s="352"/>
      <c r="C137" s="353" t="s">
        <v>580</v>
      </c>
      <c r="D137" s="353" t="s">
        <v>529</v>
      </c>
      <c r="E137" s="354" t="s">
        <v>1654</v>
      </c>
      <c r="F137" s="355" t="s">
        <v>1655</v>
      </c>
      <c r="G137" s="356" t="s">
        <v>201</v>
      </c>
      <c r="H137" s="357">
        <v>18</v>
      </c>
      <c r="I137" s="358"/>
      <c r="J137" s="359">
        <f t="shared" si="0"/>
        <v>0</v>
      </c>
      <c r="K137" s="435"/>
      <c r="L137" s="243"/>
      <c r="M137" s="360" t="s">
        <v>406</v>
      </c>
      <c r="N137" s="361" t="s">
        <v>445</v>
      </c>
      <c r="P137" s="362">
        <f t="shared" si="1"/>
        <v>0</v>
      </c>
      <c r="Q137" s="362">
        <v>0</v>
      </c>
      <c r="R137" s="362">
        <f t="shared" si="2"/>
        <v>0</v>
      </c>
      <c r="S137" s="362">
        <v>0</v>
      </c>
      <c r="T137" s="363">
        <f t="shared" si="3"/>
        <v>0</v>
      </c>
      <c r="AR137" s="364" t="s">
        <v>1335</v>
      </c>
      <c r="AT137" s="364" t="s">
        <v>529</v>
      </c>
      <c r="AU137" s="364" t="s">
        <v>293</v>
      </c>
      <c r="AY137" s="227" t="s">
        <v>528</v>
      </c>
      <c r="BE137" s="365">
        <f t="shared" si="4"/>
        <v>0</v>
      </c>
      <c r="BF137" s="365">
        <f t="shared" si="5"/>
        <v>0</v>
      </c>
      <c r="BG137" s="365">
        <f t="shared" si="6"/>
        <v>0</v>
      </c>
      <c r="BH137" s="365">
        <f t="shared" si="7"/>
        <v>0</v>
      </c>
      <c r="BI137" s="365">
        <f t="shared" si="8"/>
        <v>0</v>
      </c>
      <c r="BJ137" s="227" t="s">
        <v>87</v>
      </c>
      <c r="BK137" s="365">
        <f t="shared" si="9"/>
        <v>0</v>
      </c>
      <c r="BL137" s="227" t="s">
        <v>1335</v>
      </c>
      <c r="BM137" s="364" t="s">
        <v>1656</v>
      </c>
    </row>
    <row r="138" spans="2:65" s="242" customFormat="1" ht="24.2" customHeight="1">
      <c r="B138" s="352"/>
      <c r="C138" s="395" t="s">
        <v>587</v>
      </c>
      <c r="D138" s="395" t="s">
        <v>679</v>
      </c>
      <c r="E138" s="396" t="s">
        <v>1657</v>
      </c>
      <c r="F138" s="397" t="s">
        <v>1658</v>
      </c>
      <c r="G138" s="398" t="s">
        <v>201</v>
      </c>
      <c r="H138" s="399">
        <v>18</v>
      </c>
      <c r="I138" s="400"/>
      <c r="J138" s="401">
        <f t="shared" si="0"/>
        <v>0</v>
      </c>
      <c r="K138" s="437"/>
      <c r="L138" s="402"/>
      <c r="M138" s="403" t="s">
        <v>406</v>
      </c>
      <c r="N138" s="404" t="s">
        <v>445</v>
      </c>
      <c r="P138" s="362">
        <f t="shared" si="1"/>
        <v>0</v>
      </c>
      <c r="Q138" s="362">
        <v>2.7999999999999998E-4</v>
      </c>
      <c r="R138" s="362">
        <f t="shared" si="2"/>
        <v>5.0399999999999993E-3</v>
      </c>
      <c r="S138" s="362">
        <v>0</v>
      </c>
      <c r="T138" s="363">
        <f t="shared" si="3"/>
        <v>0</v>
      </c>
      <c r="AR138" s="364" t="s">
        <v>1345</v>
      </c>
      <c r="AT138" s="364" t="s">
        <v>679</v>
      </c>
      <c r="AU138" s="364" t="s">
        <v>293</v>
      </c>
      <c r="AY138" s="227" t="s">
        <v>528</v>
      </c>
      <c r="BE138" s="365">
        <f t="shared" si="4"/>
        <v>0</v>
      </c>
      <c r="BF138" s="365">
        <f t="shared" si="5"/>
        <v>0</v>
      </c>
      <c r="BG138" s="365">
        <f t="shared" si="6"/>
        <v>0</v>
      </c>
      <c r="BH138" s="365">
        <f t="shared" si="7"/>
        <v>0</v>
      </c>
      <c r="BI138" s="365">
        <f t="shared" si="8"/>
        <v>0</v>
      </c>
      <c r="BJ138" s="227" t="s">
        <v>87</v>
      </c>
      <c r="BK138" s="365">
        <f t="shared" si="9"/>
        <v>0</v>
      </c>
      <c r="BL138" s="227" t="s">
        <v>1345</v>
      </c>
      <c r="BM138" s="364" t="s">
        <v>1659</v>
      </c>
    </row>
    <row r="139" spans="2:65" s="242" customFormat="1" ht="24.2" customHeight="1">
      <c r="B139" s="352"/>
      <c r="C139" s="353" t="s">
        <v>95</v>
      </c>
      <c r="D139" s="353" t="s">
        <v>529</v>
      </c>
      <c r="E139" s="354" t="s">
        <v>1660</v>
      </c>
      <c r="F139" s="355" t="s">
        <v>1661</v>
      </c>
      <c r="G139" s="356" t="s">
        <v>201</v>
      </c>
      <c r="H139" s="357">
        <v>90</v>
      </c>
      <c r="I139" s="358"/>
      <c r="J139" s="359">
        <f t="shared" si="0"/>
        <v>0</v>
      </c>
      <c r="K139" s="435"/>
      <c r="L139" s="243"/>
      <c r="M139" s="360" t="s">
        <v>406</v>
      </c>
      <c r="N139" s="361" t="s">
        <v>445</v>
      </c>
      <c r="P139" s="362">
        <f t="shared" si="1"/>
        <v>0</v>
      </c>
      <c r="Q139" s="362">
        <v>0</v>
      </c>
      <c r="R139" s="362">
        <f t="shared" si="2"/>
        <v>0</v>
      </c>
      <c r="S139" s="362">
        <v>0</v>
      </c>
      <c r="T139" s="363">
        <f t="shared" si="3"/>
        <v>0</v>
      </c>
      <c r="AR139" s="364" t="s">
        <v>1335</v>
      </c>
      <c r="AT139" s="364" t="s">
        <v>529</v>
      </c>
      <c r="AU139" s="364" t="s">
        <v>293</v>
      </c>
      <c r="AY139" s="227" t="s">
        <v>528</v>
      </c>
      <c r="BE139" s="365">
        <f t="shared" si="4"/>
        <v>0</v>
      </c>
      <c r="BF139" s="365">
        <f t="shared" si="5"/>
        <v>0</v>
      </c>
      <c r="BG139" s="365">
        <f t="shared" si="6"/>
        <v>0</v>
      </c>
      <c r="BH139" s="365">
        <f t="shared" si="7"/>
        <v>0</v>
      </c>
      <c r="BI139" s="365">
        <f t="shared" si="8"/>
        <v>0</v>
      </c>
      <c r="BJ139" s="227" t="s">
        <v>87</v>
      </c>
      <c r="BK139" s="365">
        <f t="shared" si="9"/>
        <v>0</v>
      </c>
      <c r="BL139" s="227" t="s">
        <v>1335</v>
      </c>
      <c r="BM139" s="364" t="s">
        <v>1662</v>
      </c>
    </row>
    <row r="140" spans="2:65" s="242" customFormat="1" ht="24.2" customHeight="1">
      <c r="B140" s="352"/>
      <c r="C140" s="395" t="s">
        <v>600</v>
      </c>
      <c r="D140" s="395" t="s">
        <v>679</v>
      </c>
      <c r="E140" s="396" t="s">
        <v>1663</v>
      </c>
      <c r="F140" s="397" t="s">
        <v>1664</v>
      </c>
      <c r="G140" s="398" t="s">
        <v>201</v>
      </c>
      <c r="H140" s="399">
        <v>90</v>
      </c>
      <c r="I140" s="400"/>
      <c r="J140" s="401">
        <f t="shared" si="0"/>
        <v>0</v>
      </c>
      <c r="K140" s="437"/>
      <c r="L140" s="402"/>
      <c r="M140" s="403" t="s">
        <v>406</v>
      </c>
      <c r="N140" s="404" t="s">
        <v>445</v>
      </c>
      <c r="P140" s="362">
        <f t="shared" si="1"/>
        <v>0</v>
      </c>
      <c r="Q140" s="362">
        <v>1.0499999999999999E-3</v>
      </c>
      <c r="R140" s="362">
        <f t="shared" si="2"/>
        <v>9.4500000000000001E-2</v>
      </c>
      <c r="S140" s="362">
        <v>0</v>
      </c>
      <c r="T140" s="363">
        <f t="shared" si="3"/>
        <v>0</v>
      </c>
      <c r="AR140" s="364" t="s">
        <v>1345</v>
      </c>
      <c r="AT140" s="364" t="s">
        <v>679</v>
      </c>
      <c r="AU140" s="364" t="s">
        <v>293</v>
      </c>
      <c r="AY140" s="227" t="s">
        <v>528</v>
      </c>
      <c r="BE140" s="365">
        <f t="shared" si="4"/>
        <v>0</v>
      </c>
      <c r="BF140" s="365">
        <f t="shared" si="5"/>
        <v>0</v>
      </c>
      <c r="BG140" s="365">
        <f t="shared" si="6"/>
        <v>0</v>
      </c>
      <c r="BH140" s="365">
        <f t="shared" si="7"/>
        <v>0</v>
      </c>
      <c r="BI140" s="365">
        <f t="shared" si="8"/>
        <v>0</v>
      </c>
      <c r="BJ140" s="227" t="s">
        <v>87</v>
      </c>
      <c r="BK140" s="365">
        <f t="shared" si="9"/>
        <v>0</v>
      </c>
      <c r="BL140" s="227" t="s">
        <v>1345</v>
      </c>
      <c r="BM140" s="364" t="s">
        <v>1665</v>
      </c>
    </row>
    <row r="141" spans="2:65" s="242" customFormat="1" ht="24.2" customHeight="1">
      <c r="B141" s="352"/>
      <c r="C141" s="353" t="s">
        <v>615</v>
      </c>
      <c r="D141" s="353" t="s">
        <v>529</v>
      </c>
      <c r="E141" s="354" t="s">
        <v>1666</v>
      </c>
      <c r="F141" s="355" t="s">
        <v>1667</v>
      </c>
      <c r="G141" s="356" t="s">
        <v>292</v>
      </c>
      <c r="H141" s="357">
        <v>16</v>
      </c>
      <c r="I141" s="358"/>
      <c r="J141" s="359">
        <f t="shared" si="0"/>
        <v>0</v>
      </c>
      <c r="K141" s="435"/>
      <c r="L141" s="243"/>
      <c r="M141" s="360" t="s">
        <v>406</v>
      </c>
      <c r="N141" s="361" t="s">
        <v>445</v>
      </c>
      <c r="P141" s="362">
        <f t="shared" si="1"/>
        <v>0</v>
      </c>
      <c r="Q141" s="362">
        <v>0</v>
      </c>
      <c r="R141" s="362">
        <f t="shared" si="2"/>
        <v>0</v>
      </c>
      <c r="S141" s="362">
        <v>0</v>
      </c>
      <c r="T141" s="363">
        <f t="shared" si="3"/>
        <v>0</v>
      </c>
      <c r="AR141" s="364" t="s">
        <v>1335</v>
      </c>
      <c r="AT141" s="364" t="s">
        <v>529</v>
      </c>
      <c r="AU141" s="364" t="s">
        <v>293</v>
      </c>
      <c r="AY141" s="227" t="s">
        <v>528</v>
      </c>
      <c r="BE141" s="365">
        <f t="shared" si="4"/>
        <v>0</v>
      </c>
      <c r="BF141" s="365">
        <f t="shared" si="5"/>
        <v>0</v>
      </c>
      <c r="BG141" s="365">
        <f t="shared" si="6"/>
        <v>0</v>
      </c>
      <c r="BH141" s="365">
        <f t="shared" si="7"/>
        <v>0</v>
      </c>
      <c r="BI141" s="365">
        <f t="shared" si="8"/>
        <v>0</v>
      </c>
      <c r="BJ141" s="227" t="s">
        <v>87</v>
      </c>
      <c r="BK141" s="365">
        <f t="shared" si="9"/>
        <v>0</v>
      </c>
      <c r="BL141" s="227" t="s">
        <v>1335</v>
      </c>
      <c r="BM141" s="364" t="s">
        <v>1668</v>
      </c>
    </row>
    <row r="142" spans="2:65" s="242" customFormat="1" ht="16.5" customHeight="1">
      <c r="B142" s="352"/>
      <c r="C142" s="395" t="s">
        <v>620</v>
      </c>
      <c r="D142" s="395" t="s">
        <v>679</v>
      </c>
      <c r="E142" s="396" t="s">
        <v>1669</v>
      </c>
      <c r="F142" s="397" t="s">
        <v>1670</v>
      </c>
      <c r="G142" s="398" t="s">
        <v>292</v>
      </c>
      <c r="H142" s="399">
        <v>5</v>
      </c>
      <c r="I142" s="400"/>
      <c r="J142" s="401">
        <f t="shared" si="0"/>
        <v>0</v>
      </c>
      <c r="K142" s="437"/>
      <c r="L142" s="402"/>
      <c r="M142" s="403" t="s">
        <v>406</v>
      </c>
      <c r="N142" s="404" t="s">
        <v>445</v>
      </c>
      <c r="P142" s="362">
        <f t="shared" si="1"/>
        <v>0</v>
      </c>
      <c r="Q142" s="362">
        <v>9.0000000000000006E-5</v>
      </c>
      <c r="R142" s="362">
        <f t="shared" si="2"/>
        <v>4.5000000000000004E-4</v>
      </c>
      <c r="S142" s="362">
        <v>0</v>
      </c>
      <c r="T142" s="363">
        <f t="shared" si="3"/>
        <v>0</v>
      </c>
      <c r="AR142" s="364" t="s">
        <v>1345</v>
      </c>
      <c r="AT142" s="364" t="s">
        <v>679</v>
      </c>
      <c r="AU142" s="364" t="s">
        <v>293</v>
      </c>
      <c r="AY142" s="227" t="s">
        <v>528</v>
      </c>
      <c r="BE142" s="365">
        <f t="shared" si="4"/>
        <v>0</v>
      </c>
      <c r="BF142" s="365">
        <f t="shared" si="5"/>
        <v>0</v>
      </c>
      <c r="BG142" s="365">
        <f t="shared" si="6"/>
        <v>0</v>
      </c>
      <c r="BH142" s="365">
        <f t="shared" si="7"/>
        <v>0</v>
      </c>
      <c r="BI142" s="365">
        <f t="shared" si="8"/>
        <v>0</v>
      </c>
      <c r="BJ142" s="227" t="s">
        <v>87</v>
      </c>
      <c r="BK142" s="365">
        <f t="shared" si="9"/>
        <v>0</v>
      </c>
      <c r="BL142" s="227" t="s">
        <v>1345</v>
      </c>
      <c r="BM142" s="364" t="s">
        <v>1671</v>
      </c>
    </row>
    <row r="143" spans="2:65" s="242" customFormat="1" ht="16.5" customHeight="1">
      <c r="B143" s="352"/>
      <c r="C143" s="395" t="s">
        <v>629</v>
      </c>
      <c r="D143" s="395" t="s">
        <v>679</v>
      </c>
      <c r="E143" s="396" t="s">
        <v>1672</v>
      </c>
      <c r="F143" s="397" t="s">
        <v>1673</v>
      </c>
      <c r="G143" s="398" t="s">
        <v>292</v>
      </c>
      <c r="H143" s="399">
        <v>3</v>
      </c>
      <c r="I143" s="400"/>
      <c r="J143" s="401">
        <f t="shared" si="0"/>
        <v>0</v>
      </c>
      <c r="K143" s="437"/>
      <c r="L143" s="402"/>
      <c r="M143" s="403" t="s">
        <v>406</v>
      </c>
      <c r="N143" s="404" t="s">
        <v>445</v>
      </c>
      <c r="P143" s="362">
        <f t="shared" si="1"/>
        <v>0</v>
      </c>
      <c r="Q143" s="362">
        <v>6.9999999999999994E-5</v>
      </c>
      <c r="R143" s="362">
        <f t="shared" si="2"/>
        <v>2.0999999999999998E-4</v>
      </c>
      <c r="S143" s="362">
        <v>0</v>
      </c>
      <c r="T143" s="363">
        <f t="shared" si="3"/>
        <v>0</v>
      </c>
      <c r="AR143" s="364" t="s">
        <v>1345</v>
      </c>
      <c r="AT143" s="364" t="s">
        <v>679</v>
      </c>
      <c r="AU143" s="364" t="s">
        <v>293</v>
      </c>
      <c r="AY143" s="227" t="s">
        <v>528</v>
      </c>
      <c r="BE143" s="365">
        <f t="shared" si="4"/>
        <v>0</v>
      </c>
      <c r="BF143" s="365">
        <f t="shared" si="5"/>
        <v>0</v>
      </c>
      <c r="BG143" s="365">
        <f t="shared" si="6"/>
        <v>0</v>
      </c>
      <c r="BH143" s="365">
        <f t="shared" si="7"/>
        <v>0</v>
      </c>
      <c r="BI143" s="365">
        <f t="shared" si="8"/>
        <v>0</v>
      </c>
      <c r="BJ143" s="227" t="s">
        <v>87</v>
      </c>
      <c r="BK143" s="365">
        <f t="shared" si="9"/>
        <v>0</v>
      </c>
      <c r="BL143" s="227" t="s">
        <v>1345</v>
      </c>
      <c r="BM143" s="364" t="s">
        <v>1674</v>
      </c>
    </row>
    <row r="144" spans="2:65" s="242" customFormat="1" ht="33" customHeight="1">
      <c r="B144" s="352"/>
      <c r="C144" s="395" t="s">
        <v>635</v>
      </c>
      <c r="D144" s="395" t="s">
        <v>679</v>
      </c>
      <c r="E144" s="396" t="s">
        <v>1675</v>
      </c>
      <c r="F144" s="397" t="s">
        <v>1676</v>
      </c>
      <c r="G144" s="398" t="s">
        <v>292</v>
      </c>
      <c r="H144" s="399">
        <v>4</v>
      </c>
      <c r="I144" s="400"/>
      <c r="J144" s="401">
        <f t="shared" si="0"/>
        <v>0</v>
      </c>
      <c r="K144" s="437"/>
      <c r="L144" s="402"/>
      <c r="M144" s="403" t="s">
        <v>406</v>
      </c>
      <c r="N144" s="404" t="s">
        <v>445</v>
      </c>
      <c r="P144" s="362">
        <f t="shared" si="1"/>
        <v>0</v>
      </c>
      <c r="Q144" s="362">
        <v>0</v>
      </c>
      <c r="R144" s="362">
        <f t="shared" si="2"/>
        <v>0</v>
      </c>
      <c r="S144" s="362">
        <v>0</v>
      </c>
      <c r="T144" s="363">
        <f t="shared" si="3"/>
        <v>0</v>
      </c>
      <c r="AR144" s="364" t="s">
        <v>1345</v>
      </c>
      <c r="AT144" s="364" t="s">
        <v>679</v>
      </c>
      <c r="AU144" s="364" t="s">
        <v>293</v>
      </c>
      <c r="AY144" s="227" t="s">
        <v>528</v>
      </c>
      <c r="BE144" s="365">
        <f t="shared" si="4"/>
        <v>0</v>
      </c>
      <c r="BF144" s="365">
        <f t="shared" si="5"/>
        <v>0</v>
      </c>
      <c r="BG144" s="365">
        <f t="shared" si="6"/>
        <v>0</v>
      </c>
      <c r="BH144" s="365">
        <f t="shared" si="7"/>
        <v>0</v>
      </c>
      <c r="BI144" s="365">
        <f t="shared" si="8"/>
        <v>0</v>
      </c>
      <c r="BJ144" s="227" t="s">
        <v>87</v>
      </c>
      <c r="BK144" s="365">
        <f t="shared" si="9"/>
        <v>0</v>
      </c>
      <c r="BL144" s="227" t="s">
        <v>1345</v>
      </c>
      <c r="BM144" s="364" t="s">
        <v>1677</v>
      </c>
    </row>
    <row r="145" spans="2:65" s="242" customFormat="1" ht="16.5" customHeight="1">
      <c r="B145" s="352"/>
      <c r="C145" s="395" t="s">
        <v>640</v>
      </c>
      <c r="D145" s="395" t="s">
        <v>679</v>
      </c>
      <c r="E145" s="396" t="s">
        <v>1678</v>
      </c>
      <c r="F145" s="397" t="s">
        <v>1679</v>
      </c>
      <c r="G145" s="398" t="s">
        <v>292</v>
      </c>
      <c r="H145" s="399">
        <v>4</v>
      </c>
      <c r="I145" s="400"/>
      <c r="J145" s="401">
        <f t="shared" si="0"/>
        <v>0</v>
      </c>
      <c r="K145" s="437"/>
      <c r="L145" s="402"/>
      <c r="M145" s="403" t="s">
        <v>406</v>
      </c>
      <c r="N145" s="404" t="s">
        <v>445</v>
      </c>
      <c r="P145" s="362">
        <f t="shared" si="1"/>
        <v>0</v>
      </c>
      <c r="Q145" s="362">
        <v>1.4E-2</v>
      </c>
      <c r="R145" s="362">
        <f t="shared" si="2"/>
        <v>5.6000000000000001E-2</v>
      </c>
      <c r="S145" s="362">
        <v>0</v>
      </c>
      <c r="T145" s="363">
        <f t="shared" si="3"/>
        <v>0</v>
      </c>
      <c r="AR145" s="364" t="s">
        <v>742</v>
      </c>
      <c r="AT145" s="364" t="s">
        <v>679</v>
      </c>
      <c r="AU145" s="364" t="s">
        <v>293</v>
      </c>
      <c r="AY145" s="227" t="s">
        <v>528</v>
      </c>
      <c r="BE145" s="365">
        <f t="shared" si="4"/>
        <v>0</v>
      </c>
      <c r="BF145" s="365">
        <f t="shared" si="5"/>
        <v>0</v>
      </c>
      <c r="BG145" s="365">
        <f t="shared" si="6"/>
        <v>0</v>
      </c>
      <c r="BH145" s="365">
        <f t="shared" si="7"/>
        <v>0</v>
      </c>
      <c r="BI145" s="365">
        <f t="shared" si="8"/>
        <v>0</v>
      </c>
      <c r="BJ145" s="227" t="s">
        <v>87</v>
      </c>
      <c r="BK145" s="365">
        <f t="shared" si="9"/>
        <v>0</v>
      </c>
      <c r="BL145" s="227" t="s">
        <v>657</v>
      </c>
      <c r="BM145" s="364" t="s">
        <v>1680</v>
      </c>
    </row>
    <row r="146" spans="2:65" s="242" customFormat="1" ht="16.5" customHeight="1">
      <c r="B146" s="352"/>
      <c r="C146" s="395" t="s">
        <v>419</v>
      </c>
      <c r="D146" s="395" t="s">
        <v>679</v>
      </c>
      <c r="E146" s="396" t="s">
        <v>1681</v>
      </c>
      <c r="F146" s="397" t="s">
        <v>1682</v>
      </c>
      <c r="G146" s="398" t="s">
        <v>292</v>
      </c>
      <c r="H146" s="399">
        <v>4</v>
      </c>
      <c r="I146" s="400"/>
      <c r="J146" s="401">
        <f t="shared" si="0"/>
        <v>0</v>
      </c>
      <c r="K146" s="437"/>
      <c r="L146" s="402"/>
      <c r="M146" s="403" t="s">
        <v>406</v>
      </c>
      <c r="N146" s="404" t="s">
        <v>445</v>
      </c>
      <c r="P146" s="362">
        <f t="shared" si="1"/>
        <v>0</v>
      </c>
      <c r="Q146" s="362">
        <v>2.2000000000000001E-4</v>
      </c>
      <c r="R146" s="362">
        <f t="shared" si="2"/>
        <v>8.8000000000000003E-4</v>
      </c>
      <c r="S146" s="362">
        <v>0</v>
      </c>
      <c r="T146" s="363">
        <f t="shared" si="3"/>
        <v>0</v>
      </c>
      <c r="AR146" s="364" t="s">
        <v>1345</v>
      </c>
      <c r="AT146" s="364" t="s">
        <v>679</v>
      </c>
      <c r="AU146" s="364" t="s">
        <v>293</v>
      </c>
      <c r="AY146" s="227" t="s">
        <v>528</v>
      </c>
      <c r="BE146" s="365">
        <f t="shared" si="4"/>
        <v>0</v>
      </c>
      <c r="BF146" s="365">
        <f t="shared" si="5"/>
        <v>0</v>
      </c>
      <c r="BG146" s="365">
        <f t="shared" si="6"/>
        <v>0</v>
      </c>
      <c r="BH146" s="365">
        <f t="shared" si="7"/>
        <v>0</v>
      </c>
      <c r="BI146" s="365">
        <f t="shared" si="8"/>
        <v>0</v>
      </c>
      <c r="BJ146" s="227" t="s">
        <v>87</v>
      </c>
      <c r="BK146" s="365">
        <f t="shared" si="9"/>
        <v>0</v>
      </c>
      <c r="BL146" s="227" t="s">
        <v>1345</v>
      </c>
      <c r="BM146" s="364" t="s">
        <v>1683</v>
      </c>
    </row>
    <row r="147" spans="2:65" s="242" customFormat="1" ht="24.2" customHeight="1">
      <c r="B147" s="352"/>
      <c r="C147" s="353" t="s">
        <v>657</v>
      </c>
      <c r="D147" s="353" t="s">
        <v>529</v>
      </c>
      <c r="E147" s="354" t="s">
        <v>1684</v>
      </c>
      <c r="F147" s="355" t="s">
        <v>1685</v>
      </c>
      <c r="G147" s="356" t="s">
        <v>292</v>
      </c>
      <c r="H147" s="357">
        <v>14</v>
      </c>
      <c r="I147" s="358"/>
      <c r="J147" s="359">
        <f t="shared" si="0"/>
        <v>0</v>
      </c>
      <c r="K147" s="435"/>
      <c r="L147" s="243"/>
      <c r="M147" s="360" t="s">
        <v>406</v>
      </c>
      <c r="N147" s="361" t="s">
        <v>445</v>
      </c>
      <c r="P147" s="362">
        <f t="shared" si="1"/>
        <v>0</v>
      </c>
      <c r="Q147" s="362">
        <v>0</v>
      </c>
      <c r="R147" s="362">
        <f t="shared" si="2"/>
        <v>0</v>
      </c>
      <c r="S147" s="362">
        <v>0</v>
      </c>
      <c r="T147" s="363">
        <f t="shared" si="3"/>
        <v>0</v>
      </c>
      <c r="AR147" s="364" t="s">
        <v>1335</v>
      </c>
      <c r="AT147" s="364" t="s">
        <v>529</v>
      </c>
      <c r="AU147" s="364" t="s">
        <v>293</v>
      </c>
      <c r="AY147" s="227" t="s">
        <v>528</v>
      </c>
      <c r="BE147" s="365">
        <f t="shared" si="4"/>
        <v>0</v>
      </c>
      <c r="BF147" s="365">
        <f t="shared" si="5"/>
        <v>0</v>
      </c>
      <c r="BG147" s="365">
        <f t="shared" si="6"/>
        <v>0</v>
      </c>
      <c r="BH147" s="365">
        <f t="shared" si="7"/>
        <v>0</v>
      </c>
      <c r="BI147" s="365">
        <f t="shared" si="8"/>
        <v>0</v>
      </c>
      <c r="BJ147" s="227" t="s">
        <v>87</v>
      </c>
      <c r="BK147" s="365">
        <f t="shared" si="9"/>
        <v>0</v>
      </c>
      <c r="BL147" s="227" t="s">
        <v>1335</v>
      </c>
      <c r="BM147" s="364" t="s">
        <v>1686</v>
      </c>
    </row>
    <row r="148" spans="2:65" s="242" customFormat="1" ht="16.5" customHeight="1">
      <c r="B148" s="352"/>
      <c r="C148" s="395" t="s">
        <v>662</v>
      </c>
      <c r="D148" s="395" t="s">
        <v>679</v>
      </c>
      <c r="E148" s="396" t="s">
        <v>1687</v>
      </c>
      <c r="F148" s="397" t="s">
        <v>1688</v>
      </c>
      <c r="G148" s="398" t="s">
        <v>292</v>
      </c>
      <c r="H148" s="399">
        <v>1</v>
      </c>
      <c r="I148" s="400"/>
      <c r="J148" s="401">
        <f t="shared" si="0"/>
        <v>0</v>
      </c>
      <c r="K148" s="437"/>
      <c r="L148" s="402"/>
      <c r="M148" s="403" t="s">
        <v>406</v>
      </c>
      <c r="N148" s="404" t="s">
        <v>445</v>
      </c>
      <c r="P148" s="362">
        <f t="shared" si="1"/>
        <v>0</v>
      </c>
      <c r="Q148" s="362">
        <v>8.0000000000000004E-4</v>
      </c>
      <c r="R148" s="362">
        <f t="shared" si="2"/>
        <v>8.0000000000000004E-4</v>
      </c>
      <c r="S148" s="362">
        <v>0</v>
      </c>
      <c r="T148" s="363">
        <f t="shared" si="3"/>
        <v>0</v>
      </c>
      <c r="AR148" s="364" t="s">
        <v>1345</v>
      </c>
      <c r="AT148" s="364" t="s">
        <v>679</v>
      </c>
      <c r="AU148" s="364" t="s">
        <v>293</v>
      </c>
      <c r="AY148" s="227" t="s">
        <v>528</v>
      </c>
      <c r="BE148" s="365">
        <f t="shared" si="4"/>
        <v>0</v>
      </c>
      <c r="BF148" s="365">
        <f t="shared" si="5"/>
        <v>0</v>
      </c>
      <c r="BG148" s="365">
        <f t="shared" si="6"/>
        <v>0</v>
      </c>
      <c r="BH148" s="365">
        <f t="shared" si="7"/>
        <v>0</v>
      </c>
      <c r="BI148" s="365">
        <f t="shared" si="8"/>
        <v>0</v>
      </c>
      <c r="BJ148" s="227" t="s">
        <v>87</v>
      </c>
      <c r="BK148" s="365">
        <f t="shared" si="9"/>
        <v>0</v>
      </c>
      <c r="BL148" s="227" t="s">
        <v>1345</v>
      </c>
      <c r="BM148" s="364" t="s">
        <v>1689</v>
      </c>
    </row>
    <row r="149" spans="2:65" s="242" customFormat="1" ht="16.5" customHeight="1">
      <c r="B149" s="352"/>
      <c r="C149" s="395" t="s">
        <v>330</v>
      </c>
      <c r="D149" s="395" t="s">
        <v>679</v>
      </c>
      <c r="E149" s="396" t="s">
        <v>1690</v>
      </c>
      <c r="F149" s="397" t="s">
        <v>1691</v>
      </c>
      <c r="G149" s="398" t="s">
        <v>292</v>
      </c>
      <c r="H149" s="399">
        <v>1</v>
      </c>
      <c r="I149" s="400"/>
      <c r="J149" s="401">
        <f t="shared" si="0"/>
        <v>0</v>
      </c>
      <c r="K149" s="437"/>
      <c r="L149" s="402"/>
      <c r="M149" s="403" t="s">
        <v>406</v>
      </c>
      <c r="N149" s="404" t="s">
        <v>445</v>
      </c>
      <c r="P149" s="362">
        <f t="shared" si="1"/>
        <v>0</v>
      </c>
      <c r="Q149" s="362">
        <v>1.9000000000000001E-4</v>
      </c>
      <c r="R149" s="362">
        <f t="shared" si="2"/>
        <v>1.9000000000000001E-4</v>
      </c>
      <c r="S149" s="362">
        <v>0</v>
      </c>
      <c r="T149" s="363">
        <f t="shared" si="3"/>
        <v>0</v>
      </c>
      <c r="AR149" s="364" t="s">
        <v>1345</v>
      </c>
      <c r="AT149" s="364" t="s">
        <v>679</v>
      </c>
      <c r="AU149" s="364" t="s">
        <v>293</v>
      </c>
      <c r="AY149" s="227" t="s">
        <v>528</v>
      </c>
      <c r="BE149" s="365">
        <f t="shared" si="4"/>
        <v>0</v>
      </c>
      <c r="BF149" s="365">
        <f t="shared" si="5"/>
        <v>0</v>
      </c>
      <c r="BG149" s="365">
        <f t="shared" si="6"/>
        <v>0</v>
      </c>
      <c r="BH149" s="365">
        <f t="shared" si="7"/>
        <v>0</v>
      </c>
      <c r="BI149" s="365">
        <f t="shared" si="8"/>
        <v>0</v>
      </c>
      <c r="BJ149" s="227" t="s">
        <v>87</v>
      </c>
      <c r="BK149" s="365">
        <f t="shared" si="9"/>
        <v>0</v>
      </c>
      <c r="BL149" s="227" t="s">
        <v>1345</v>
      </c>
      <c r="BM149" s="364" t="s">
        <v>1692</v>
      </c>
    </row>
    <row r="150" spans="2:65" s="242" customFormat="1" ht="16.5" customHeight="1">
      <c r="B150" s="352"/>
      <c r="C150" s="395" t="s">
        <v>673</v>
      </c>
      <c r="D150" s="395" t="s">
        <v>679</v>
      </c>
      <c r="E150" s="396" t="s">
        <v>1693</v>
      </c>
      <c r="F150" s="397" t="s">
        <v>1694</v>
      </c>
      <c r="G150" s="398" t="s">
        <v>292</v>
      </c>
      <c r="H150" s="399">
        <v>8</v>
      </c>
      <c r="I150" s="400"/>
      <c r="J150" s="401">
        <f t="shared" si="0"/>
        <v>0</v>
      </c>
      <c r="K150" s="437"/>
      <c r="L150" s="402"/>
      <c r="M150" s="403" t="s">
        <v>406</v>
      </c>
      <c r="N150" s="404" t="s">
        <v>445</v>
      </c>
      <c r="P150" s="362">
        <f t="shared" si="1"/>
        <v>0</v>
      </c>
      <c r="Q150" s="362">
        <v>2.2000000000000001E-4</v>
      </c>
      <c r="R150" s="362">
        <f t="shared" si="2"/>
        <v>1.7600000000000001E-3</v>
      </c>
      <c r="S150" s="362">
        <v>0</v>
      </c>
      <c r="T150" s="363">
        <f t="shared" si="3"/>
        <v>0</v>
      </c>
      <c r="AR150" s="364" t="s">
        <v>1345</v>
      </c>
      <c r="AT150" s="364" t="s">
        <v>679</v>
      </c>
      <c r="AU150" s="364" t="s">
        <v>293</v>
      </c>
      <c r="AY150" s="227" t="s">
        <v>528</v>
      </c>
      <c r="BE150" s="365">
        <f t="shared" si="4"/>
        <v>0</v>
      </c>
      <c r="BF150" s="365">
        <f t="shared" si="5"/>
        <v>0</v>
      </c>
      <c r="BG150" s="365">
        <f t="shared" si="6"/>
        <v>0</v>
      </c>
      <c r="BH150" s="365">
        <f t="shared" si="7"/>
        <v>0</v>
      </c>
      <c r="BI150" s="365">
        <f t="shared" si="8"/>
        <v>0</v>
      </c>
      <c r="BJ150" s="227" t="s">
        <v>87</v>
      </c>
      <c r="BK150" s="365">
        <f t="shared" si="9"/>
        <v>0</v>
      </c>
      <c r="BL150" s="227" t="s">
        <v>1345</v>
      </c>
      <c r="BM150" s="364" t="s">
        <v>1695</v>
      </c>
    </row>
    <row r="151" spans="2:65" s="242" customFormat="1" ht="16.5" customHeight="1">
      <c r="B151" s="352"/>
      <c r="C151" s="395" t="s">
        <v>368</v>
      </c>
      <c r="D151" s="395" t="s">
        <v>679</v>
      </c>
      <c r="E151" s="396" t="s">
        <v>1696</v>
      </c>
      <c r="F151" s="397" t="s">
        <v>1697</v>
      </c>
      <c r="G151" s="398" t="s">
        <v>292</v>
      </c>
      <c r="H151" s="399">
        <v>4</v>
      </c>
      <c r="I151" s="400"/>
      <c r="J151" s="401">
        <f t="shared" si="0"/>
        <v>0</v>
      </c>
      <c r="K151" s="437"/>
      <c r="L151" s="402"/>
      <c r="M151" s="403" t="s">
        <v>406</v>
      </c>
      <c r="N151" s="404" t="s">
        <v>445</v>
      </c>
      <c r="P151" s="362">
        <f t="shared" si="1"/>
        <v>0</v>
      </c>
      <c r="Q151" s="362">
        <v>7.6999999999999996E-4</v>
      </c>
      <c r="R151" s="362">
        <f t="shared" si="2"/>
        <v>3.0799999999999998E-3</v>
      </c>
      <c r="S151" s="362">
        <v>0</v>
      </c>
      <c r="T151" s="363">
        <f t="shared" si="3"/>
        <v>0</v>
      </c>
      <c r="AR151" s="364" t="s">
        <v>1345</v>
      </c>
      <c r="AT151" s="364" t="s">
        <v>679</v>
      </c>
      <c r="AU151" s="364" t="s">
        <v>293</v>
      </c>
      <c r="AY151" s="227" t="s">
        <v>528</v>
      </c>
      <c r="BE151" s="365">
        <f t="shared" si="4"/>
        <v>0</v>
      </c>
      <c r="BF151" s="365">
        <f t="shared" si="5"/>
        <v>0</v>
      </c>
      <c r="BG151" s="365">
        <f t="shared" si="6"/>
        <v>0</v>
      </c>
      <c r="BH151" s="365">
        <f t="shared" si="7"/>
        <v>0</v>
      </c>
      <c r="BI151" s="365">
        <f t="shared" si="8"/>
        <v>0</v>
      </c>
      <c r="BJ151" s="227" t="s">
        <v>87</v>
      </c>
      <c r="BK151" s="365">
        <f t="shared" si="9"/>
        <v>0</v>
      </c>
      <c r="BL151" s="227" t="s">
        <v>1345</v>
      </c>
      <c r="BM151" s="364" t="s">
        <v>1698</v>
      </c>
    </row>
    <row r="152" spans="2:65" s="242" customFormat="1" ht="24.2" customHeight="1">
      <c r="B152" s="352"/>
      <c r="C152" s="353" t="s">
        <v>418</v>
      </c>
      <c r="D152" s="353" t="s">
        <v>529</v>
      </c>
      <c r="E152" s="354" t="s">
        <v>1699</v>
      </c>
      <c r="F152" s="355" t="s">
        <v>1700</v>
      </c>
      <c r="G152" s="356" t="s">
        <v>292</v>
      </c>
      <c r="H152" s="357">
        <v>1</v>
      </c>
      <c r="I152" s="358"/>
      <c r="J152" s="359">
        <f t="shared" si="0"/>
        <v>0</v>
      </c>
      <c r="K152" s="435"/>
      <c r="L152" s="243"/>
      <c r="M152" s="360" t="s">
        <v>406</v>
      </c>
      <c r="N152" s="361" t="s">
        <v>445</v>
      </c>
      <c r="P152" s="362">
        <f t="shared" si="1"/>
        <v>0</v>
      </c>
      <c r="Q152" s="362">
        <v>0</v>
      </c>
      <c r="R152" s="362">
        <f t="shared" si="2"/>
        <v>0</v>
      </c>
      <c r="S152" s="362">
        <v>0</v>
      </c>
      <c r="T152" s="363">
        <f t="shared" si="3"/>
        <v>0</v>
      </c>
      <c r="AR152" s="364" t="s">
        <v>1335</v>
      </c>
      <c r="AT152" s="364" t="s">
        <v>529</v>
      </c>
      <c r="AU152" s="364" t="s">
        <v>293</v>
      </c>
      <c r="AY152" s="227" t="s">
        <v>528</v>
      </c>
      <c r="BE152" s="365">
        <f t="shared" si="4"/>
        <v>0</v>
      </c>
      <c r="BF152" s="365">
        <f t="shared" si="5"/>
        <v>0</v>
      </c>
      <c r="BG152" s="365">
        <f t="shared" si="6"/>
        <v>0</v>
      </c>
      <c r="BH152" s="365">
        <f t="shared" si="7"/>
        <v>0</v>
      </c>
      <c r="BI152" s="365">
        <f t="shared" si="8"/>
        <v>0</v>
      </c>
      <c r="BJ152" s="227" t="s">
        <v>87</v>
      </c>
      <c r="BK152" s="365">
        <f t="shared" si="9"/>
        <v>0</v>
      </c>
      <c r="BL152" s="227" t="s">
        <v>1335</v>
      </c>
      <c r="BM152" s="364" t="s">
        <v>1701</v>
      </c>
    </row>
    <row r="153" spans="2:65" s="242" customFormat="1" ht="16.5" customHeight="1">
      <c r="B153" s="352"/>
      <c r="C153" s="395" t="s">
        <v>686</v>
      </c>
      <c r="D153" s="395" t="s">
        <v>679</v>
      </c>
      <c r="E153" s="396" t="s">
        <v>1702</v>
      </c>
      <c r="F153" s="397" t="s">
        <v>1703</v>
      </c>
      <c r="G153" s="398" t="s">
        <v>292</v>
      </c>
      <c r="H153" s="399">
        <v>1</v>
      </c>
      <c r="I153" s="400"/>
      <c r="J153" s="401">
        <f t="shared" si="0"/>
        <v>0</v>
      </c>
      <c r="K153" s="437"/>
      <c r="L153" s="402"/>
      <c r="M153" s="403" t="s">
        <v>406</v>
      </c>
      <c r="N153" s="404" t="s">
        <v>445</v>
      </c>
      <c r="P153" s="362">
        <f t="shared" si="1"/>
        <v>0</v>
      </c>
      <c r="Q153" s="362">
        <v>6.8000000000000005E-4</v>
      </c>
      <c r="R153" s="362">
        <f t="shared" si="2"/>
        <v>6.8000000000000005E-4</v>
      </c>
      <c r="S153" s="362">
        <v>0</v>
      </c>
      <c r="T153" s="363">
        <f t="shared" si="3"/>
        <v>0</v>
      </c>
      <c r="AR153" s="364" t="s">
        <v>1345</v>
      </c>
      <c r="AT153" s="364" t="s">
        <v>679</v>
      </c>
      <c r="AU153" s="364" t="s">
        <v>293</v>
      </c>
      <c r="AY153" s="227" t="s">
        <v>528</v>
      </c>
      <c r="BE153" s="365">
        <f t="shared" si="4"/>
        <v>0</v>
      </c>
      <c r="BF153" s="365">
        <f t="shared" si="5"/>
        <v>0</v>
      </c>
      <c r="BG153" s="365">
        <f t="shared" si="6"/>
        <v>0</v>
      </c>
      <c r="BH153" s="365">
        <f t="shared" si="7"/>
        <v>0</v>
      </c>
      <c r="BI153" s="365">
        <f t="shared" si="8"/>
        <v>0</v>
      </c>
      <c r="BJ153" s="227" t="s">
        <v>87</v>
      </c>
      <c r="BK153" s="365">
        <f t="shared" si="9"/>
        <v>0</v>
      </c>
      <c r="BL153" s="227" t="s">
        <v>1345</v>
      </c>
      <c r="BM153" s="364" t="s">
        <v>1704</v>
      </c>
    </row>
    <row r="154" spans="2:65" s="242" customFormat="1" ht="21.75" customHeight="1">
      <c r="B154" s="352"/>
      <c r="C154" s="353" t="s">
        <v>692</v>
      </c>
      <c r="D154" s="353" t="s">
        <v>529</v>
      </c>
      <c r="E154" s="354" t="s">
        <v>1705</v>
      </c>
      <c r="F154" s="355" t="s">
        <v>1706</v>
      </c>
      <c r="G154" s="356" t="s">
        <v>201</v>
      </c>
      <c r="H154" s="357">
        <v>108</v>
      </c>
      <c r="I154" s="358"/>
      <c r="J154" s="359">
        <f t="shared" si="0"/>
        <v>0</v>
      </c>
      <c r="K154" s="435"/>
      <c r="L154" s="243"/>
      <c r="M154" s="360" t="s">
        <v>406</v>
      </c>
      <c r="N154" s="361" t="s">
        <v>445</v>
      </c>
      <c r="P154" s="362">
        <f t="shared" si="1"/>
        <v>0</v>
      </c>
      <c r="Q154" s="362">
        <v>0</v>
      </c>
      <c r="R154" s="362">
        <f t="shared" si="2"/>
        <v>0</v>
      </c>
      <c r="S154" s="362">
        <v>0</v>
      </c>
      <c r="T154" s="363">
        <f t="shared" si="3"/>
        <v>0</v>
      </c>
      <c r="AR154" s="364" t="s">
        <v>1335</v>
      </c>
      <c r="AT154" s="364" t="s">
        <v>529</v>
      </c>
      <c r="AU154" s="364" t="s">
        <v>293</v>
      </c>
      <c r="AY154" s="227" t="s">
        <v>528</v>
      </c>
      <c r="BE154" s="365">
        <f t="shared" si="4"/>
        <v>0</v>
      </c>
      <c r="BF154" s="365">
        <f t="shared" si="5"/>
        <v>0</v>
      </c>
      <c r="BG154" s="365">
        <f t="shared" si="6"/>
        <v>0</v>
      </c>
      <c r="BH154" s="365">
        <f t="shared" si="7"/>
        <v>0</v>
      </c>
      <c r="BI154" s="365">
        <f t="shared" si="8"/>
        <v>0</v>
      </c>
      <c r="BJ154" s="227" t="s">
        <v>87</v>
      </c>
      <c r="BK154" s="365">
        <f t="shared" si="9"/>
        <v>0</v>
      </c>
      <c r="BL154" s="227" t="s">
        <v>1335</v>
      </c>
      <c r="BM154" s="364" t="s">
        <v>1707</v>
      </c>
    </row>
    <row r="155" spans="2:65" s="242" customFormat="1" ht="16.5" customHeight="1">
      <c r="B155" s="352"/>
      <c r="C155" s="353" t="s">
        <v>699</v>
      </c>
      <c r="D155" s="353" t="s">
        <v>529</v>
      </c>
      <c r="E155" s="354" t="s">
        <v>1708</v>
      </c>
      <c r="F155" s="355" t="s">
        <v>1709</v>
      </c>
      <c r="G155" s="356" t="s">
        <v>201</v>
      </c>
      <c r="H155" s="357">
        <v>108</v>
      </c>
      <c r="I155" s="358"/>
      <c r="J155" s="359">
        <f t="shared" si="0"/>
        <v>0</v>
      </c>
      <c r="K155" s="435"/>
      <c r="L155" s="243"/>
      <c r="M155" s="360" t="s">
        <v>406</v>
      </c>
      <c r="N155" s="361" t="s">
        <v>445</v>
      </c>
      <c r="P155" s="362">
        <f t="shared" si="1"/>
        <v>0</v>
      </c>
      <c r="Q155" s="362">
        <v>0</v>
      </c>
      <c r="R155" s="362">
        <f t="shared" si="2"/>
        <v>0</v>
      </c>
      <c r="S155" s="362">
        <v>0</v>
      </c>
      <c r="T155" s="363">
        <f t="shared" si="3"/>
        <v>0</v>
      </c>
      <c r="AR155" s="364" t="s">
        <v>1335</v>
      </c>
      <c r="AT155" s="364" t="s">
        <v>529</v>
      </c>
      <c r="AU155" s="364" t="s">
        <v>293</v>
      </c>
      <c r="AY155" s="227" t="s">
        <v>528</v>
      </c>
      <c r="BE155" s="365">
        <f t="shared" si="4"/>
        <v>0</v>
      </c>
      <c r="BF155" s="365">
        <f t="shared" si="5"/>
        <v>0</v>
      </c>
      <c r="BG155" s="365">
        <f t="shared" si="6"/>
        <v>0</v>
      </c>
      <c r="BH155" s="365">
        <f t="shared" si="7"/>
        <v>0</v>
      </c>
      <c r="BI155" s="365">
        <f t="shared" si="8"/>
        <v>0</v>
      </c>
      <c r="BJ155" s="227" t="s">
        <v>87</v>
      </c>
      <c r="BK155" s="365">
        <f t="shared" si="9"/>
        <v>0</v>
      </c>
      <c r="BL155" s="227" t="s">
        <v>1335</v>
      </c>
      <c r="BM155" s="364" t="s">
        <v>1710</v>
      </c>
    </row>
    <row r="156" spans="2:65" s="339" customFormat="1" ht="22.9" customHeight="1">
      <c r="B156" s="340"/>
      <c r="D156" s="341" t="s">
        <v>471</v>
      </c>
      <c r="E156" s="350" t="s">
        <v>1711</v>
      </c>
      <c r="F156" s="350" t="s">
        <v>1712</v>
      </c>
      <c r="I156" s="343"/>
      <c r="J156" s="351">
        <f>BK156</f>
        <v>0</v>
      </c>
      <c r="L156" s="340"/>
      <c r="M156" s="345"/>
      <c r="P156" s="346">
        <f>SUM(P157:P158)</f>
        <v>0</v>
      </c>
      <c r="R156" s="346">
        <f>SUM(R157:R158)</f>
        <v>0</v>
      </c>
      <c r="T156" s="347">
        <f>SUM(T157:T158)</f>
        <v>0</v>
      </c>
      <c r="AR156" s="341" t="s">
        <v>89</v>
      </c>
      <c r="AT156" s="348" t="s">
        <v>471</v>
      </c>
      <c r="AU156" s="348" t="s">
        <v>87</v>
      </c>
      <c r="AY156" s="341" t="s">
        <v>528</v>
      </c>
      <c r="BK156" s="349">
        <f>SUM(BK157:BK158)</f>
        <v>0</v>
      </c>
    </row>
    <row r="157" spans="2:65" s="242" customFormat="1" ht="24.2" customHeight="1">
      <c r="B157" s="352"/>
      <c r="C157" s="353" t="s">
        <v>706</v>
      </c>
      <c r="D157" s="353" t="s">
        <v>529</v>
      </c>
      <c r="E157" s="354" t="s">
        <v>1713</v>
      </c>
      <c r="F157" s="355" t="s">
        <v>1714</v>
      </c>
      <c r="G157" s="356" t="s">
        <v>1199</v>
      </c>
      <c r="H157" s="357">
        <v>1</v>
      </c>
      <c r="I157" s="358"/>
      <c r="J157" s="359">
        <f>ROUND(I157*H157,2)</f>
        <v>0</v>
      </c>
      <c r="K157" s="435"/>
      <c r="L157" s="243"/>
      <c r="M157" s="360" t="s">
        <v>406</v>
      </c>
      <c r="N157" s="361" t="s">
        <v>445</v>
      </c>
      <c r="P157" s="362">
        <f>O157*H157</f>
        <v>0</v>
      </c>
      <c r="Q157" s="362">
        <v>0</v>
      </c>
      <c r="R157" s="362">
        <f>Q157*H157</f>
        <v>0</v>
      </c>
      <c r="S157" s="362">
        <v>0</v>
      </c>
      <c r="T157" s="363">
        <f>S157*H157</f>
        <v>0</v>
      </c>
      <c r="AR157" s="364" t="s">
        <v>1335</v>
      </c>
      <c r="AT157" s="364" t="s">
        <v>529</v>
      </c>
      <c r="AU157" s="364" t="s">
        <v>293</v>
      </c>
      <c r="AY157" s="227" t="s">
        <v>528</v>
      </c>
      <c r="BE157" s="365">
        <f>IF(N157="základní",J157,0)</f>
        <v>0</v>
      </c>
      <c r="BF157" s="365">
        <f>IF(N157="snížená",J157,0)</f>
        <v>0</v>
      </c>
      <c r="BG157" s="365">
        <f>IF(N157="zákl. přenesená",J157,0)</f>
        <v>0</v>
      </c>
      <c r="BH157" s="365">
        <f>IF(N157="sníž. přenesená",J157,0)</f>
        <v>0</v>
      </c>
      <c r="BI157" s="365">
        <f>IF(N157="nulová",J157,0)</f>
        <v>0</v>
      </c>
      <c r="BJ157" s="227" t="s">
        <v>87</v>
      </c>
      <c r="BK157" s="365">
        <f>ROUND(I157*H157,2)</f>
        <v>0</v>
      </c>
      <c r="BL157" s="227" t="s">
        <v>1335</v>
      </c>
      <c r="BM157" s="364" t="s">
        <v>1715</v>
      </c>
    </row>
    <row r="158" spans="2:65" s="242" customFormat="1" ht="24.2" customHeight="1">
      <c r="B158" s="352"/>
      <c r="C158" s="353" t="s">
        <v>711</v>
      </c>
      <c r="D158" s="353" t="s">
        <v>529</v>
      </c>
      <c r="E158" s="354" t="s">
        <v>1716</v>
      </c>
      <c r="F158" s="355" t="s">
        <v>1717</v>
      </c>
      <c r="G158" s="356" t="s">
        <v>1199</v>
      </c>
      <c r="H158" s="357">
        <v>1</v>
      </c>
      <c r="I158" s="358"/>
      <c r="J158" s="359">
        <f>ROUND(I158*H158,2)</f>
        <v>0</v>
      </c>
      <c r="K158" s="435"/>
      <c r="L158" s="243"/>
      <c r="M158" s="360" t="s">
        <v>406</v>
      </c>
      <c r="N158" s="361" t="s">
        <v>445</v>
      </c>
      <c r="P158" s="362">
        <f>O158*H158</f>
        <v>0</v>
      </c>
      <c r="Q158" s="362">
        <v>0</v>
      </c>
      <c r="R158" s="362">
        <f>Q158*H158</f>
        <v>0</v>
      </c>
      <c r="S158" s="362">
        <v>0</v>
      </c>
      <c r="T158" s="363">
        <f>S158*H158</f>
        <v>0</v>
      </c>
      <c r="AR158" s="364" t="s">
        <v>1335</v>
      </c>
      <c r="AT158" s="364" t="s">
        <v>529</v>
      </c>
      <c r="AU158" s="364" t="s">
        <v>293</v>
      </c>
      <c r="AY158" s="227" t="s">
        <v>528</v>
      </c>
      <c r="BE158" s="365">
        <f>IF(N158="základní",J158,0)</f>
        <v>0</v>
      </c>
      <c r="BF158" s="365">
        <f>IF(N158="snížená",J158,0)</f>
        <v>0</v>
      </c>
      <c r="BG158" s="365">
        <f>IF(N158="zákl. přenesená",J158,0)</f>
        <v>0</v>
      </c>
      <c r="BH158" s="365">
        <f>IF(N158="sníž. přenesená",J158,0)</f>
        <v>0</v>
      </c>
      <c r="BI158" s="365">
        <f>IF(N158="nulová",J158,0)</f>
        <v>0</v>
      </c>
      <c r="BJ158" s="227" t="s">
        <v>87</v>
      </c>
      <c r="BK158" s="365">
        <f>ROUND(I158*H158,2)</f>
        <v>0</v>
      </c>
      <c r="BL158" s="227" t="s">
        <v>1335</v>
      </c>
      <c r="BM158" s="364" t="s">
        <v>1718</v>
      </c>
    </row>
    <row r="159" spans="2:65" s="339" customFormat="1" ht="25.9" customHeight="1">
      <c r="B159" s="340"/>
      <c r="D159" s="341" t="s">
        <v>471</v>
      </c>
      <c r="E159" s="342" t="s">
        <v>1719</v>
      </c>
      <c r="F159" s="342" t="s">
        <v>1290</v>
      </c>
      <c r="I159" s="343"/>
      <c r="J159" s="344">
        <f>BK159</f>
        <v>0</v>
      </c>
      <c r="L159" s="340"/>
      <c r="M159" s="345"/>
      <c r="P159" s="346">
        <f>P160</f>
        <v>0</v>
      </c>
      <c r="R159" s="346">
        <f>R160</f>
        <v>0</v>
      </c>
      <c r="T159" s="347">
        <f>T160</f>
        <v>0</v>
      </c>
      <c r="AR159" s="341" t="s">
        <v>91</v>
      </c>
      <c r="AT159" s="348" t="s">
        <v>471</v>
      </c>
      <c r="AU159" s="348" t="s">
        <v>472</v>
      </c>
      <c r="AY159" s="341" t="s">
        <v>528</v>
      </c>
      <c r="BK159" s="349">
        <f>BK160</f>
        <v>0</v>
      </c>
    </row>
    <row r="160" spans="2:65" s="339" customFormat="1" ht="22.9" customHeight="1">
      <c r="B160" s="340"/>
      <c r="D160" s="341" t="s">
        <v>471</v>
      </c>
      <c r="E160" s="350" t="s">
        <v>1720</v>
      </c>
      <c r="F160" s="350" t="s">
        <v>1290</v>
      </c>
      <c r="I160" s="343"/>
      <c r="J160" s="351">
        <f>BK160</f>
        <v>0</v>
      </c>
      <c r="L160" s="340"/>
      <c r="M160" s="345"/>
      <c r="P160" s="346">
        <f>SUM(P161:P162)</f>
        <v>0</v>
      </c>
      <c r="R160" s="346">
        <f>SUM(R161:R162)</f>
        <v>0</v>
      </c>
      <c r="T160" s="347">
        <f>SUM(T161:T162)</f>
        <v>0</v>
      </c>
      <c r="AR160" s="341" t="s">
        <v>91</v>
      </c>
      <c r="AT160" s="348" t="s">
        <v>471</v>
      </c>
      <c r="AU160" s="348" t="s">
        <v>87</v>
      </c>
      <c r="AY160" s="341" t="s">
        <v>528</v>
      </c>
      <c r="BK160" s="349">
        <f>SUM(BK161:BK162)</f>
        <v>0</v>
      </c>
    </row>
    <row r="161" spans="2:65" s="242" customFormat="1" ht="24.2" customHeight="1">
      <c r="B161" s="352"/>
      <c r="C161" s="353" t="s">
        <v>716</v>
      </c>
      <c r="D161" s="353" t="s">
        <v>529</v>
      </c>
      <c r="E161" s="354" t="s">
        <v>1721</v>
      </c>
      <c r="F161" s="355" t="s">
        <v>1722</v>
      </c>
      <c r="G161" s="356" t="s">
        <v>1199</v>
      </c>
      <c r="H161" s="357">
        <v>1</v>
      </c>
      <c r="I161" s="358"/>
      <c r="J161" s="359">
        <f>ROUND(I161*H161,2)</f>
        <v>0</v>
      </c>
      <c r="K161" s="435"/>
      <c r="L161" s="243"/>
      <c r="M161" s="360" t="s">
        <v>406</v>
      </c>
      <c r="N161" s="361" t="s">
        <v>445</v>
      </c>
      <c r="P161" s="362">
        <f>O161*H161</f>
        <v>0</v>
      </c>
      <c r="Q161" s="362">
        <v>0</v>
      </c>
      <c r="R161" s="362">
        <f>Q161*H161</f>
        <v>0</v>
      </c>
      <c r="S161" s="362">
        <v>0</v>
      </c>
      <c r="T161" s="363">
        <f>S161*H161</f>
        <v>0</v>
      </c>
      <c r="AR161" s="364" t="s">
        <v>1723</v>
      </c>
      <c r="AT161" s="364" t="s">
        <v>529</v>
      </c>
      <c r="AU161" s="364" t="s">
        <v>293</v>
      </c>
      <c r="AY161" s="227" t="s">
        <v>528</v>
      </c>
      <c r="BE161" s="365">
        <f>IF(N161="základní",J161,0)</f>
        <v>0</v>
      </c>
      <c r="BF161" s="365">
        <f>IF(N161="snížená",J161,0)</f>
        <v>0</v>
      </c>
      <c r="BG161" s="365">
        <f>IF(N161="zákl. přenesená",J161,0)</f>
        <v>0</v>
      </c>
      <c r="BH161" s="365">
        <f>IF(N161="sníž. přenesená",J161,0)</f>
        <v>0</v>
      </c>
      <c r="BI161" s="365">
        <f>IF(N161="nulová",J161,0)</f>
        <v>0</v>
      </c>
      <c r="BJ161" s="227" t="s">
        <v>87</v>
      </c>
      <c r="BK161" s="365">
        <f>ROUND(I161*H161,2)</f>
        <v>0</v>
      </c>
      <c r="BL161" s="227" t="s">
        <v>1723</v>
      </c>
      <c r="BM161" s="364" t="s">
        <v>1724</v>
      </c>
    </row>
    <row r="162" spans="2:65" s="242" customFormat="1" ht="16.5" customHeight="1">
      <c r="B162" s="352"/>
      <c r="C162" s="353" t="s">
        <v>722</v>
      </c>
      <c r="D162" s="353" t="s">
        <v>529</v>
      </c>
      <c r="E162" s="354" t="s">
        <v>1725</v>
      </c>
      <c r="F162" s="355" t="s">
        <v>1726</v>
      </c>
      <c r="G162" s="356" t="s">
        <v>1199</v>
      </c>
      <c r="H162" s="357">
        <v>1</v>
      </c>
      <c r="I162" s="358"/>
      <c r="J162" s="359">
        <f>ROUND(I162*H162,2)</f>
        <v>0</v>
      </c>
      <c r="K162" s="435"/>
      <c r="L162" s="243"/>
      <c r="M162" s="408" t="s">
        <v>406</v>
      </c>
      <c r="N162" s="409" t="s">
        <v>445</v>
      </c>
      <c r="O162" s="406"/>
      <c r="P162" s="410">
        <f>O162*H162</f>
        <v>0</v>
      </c>
      <c r="Q162" s="410">
        <v>0</v>
      </c>
      <c r="R162" s="410">
        <f>Q162*H162</f>
        <v>0</v>
      </c>
      <c r="S162" s="410">
        <v>0</v>
      </c>
      <c r="T162" s="411">
        <f>S162*H162</f>
        <v>0</v>
      </c>
      <c r="AR162" s="364" t="s">
        <v>1723</v>
      </c>
      <c r="AT162" s="364" t="s">
        <v>529</v>
      </c>
      <c r="AU162" s="364" t="s">
        <v>293</v>
      </c>
      <c r="AY162" s="227" t="s">
        <v>528</v>
      </c>
      <c r="BE162" s="365">
        <f>IF(N162="základní",J162,0)</f>
        <v>0</v>
      </c>
      <c r="BF162" s="365">
        <f>IF(N162="snížená",J162,0)</f>
        <v>0</v>
      </c>
      <c r="BG162" s="365">
        <f>IF(N162="zákl. přenesená",J162,0)</f>
        <v>0</v>
      </c>
      <c r="BH162" s="365">
        <f>IF(N162="sníž. přenesená",J162,0)</f>
        <v>0</v>
      </c>
      <c r="BI162" s="365">
        <f>IF(N162="nulová",J162,0)</f>
        <v>0</v>
      </c>
      <c r="BJ162" s="227" t="s">
        <v>87</v>
      </c>
      <c r="BK162" s="365">
        <f>ROUND(I162*H162,2)</f>
        <v>0</v>
      </c>
      <c r="BL162" s="227" t="s">
        <v>1723</v>
      </c>
      <c r="BM162" s="364" t="s">
        <v>1727</v>
      </c>
    </row>
    <row r="163" spans="2:65" s="242" customFormat="1" ht="6.95" customHeight="1">
      <c r="B163" s="253"/>
      <c r="C163" s="254"/>
      <c r="D163" s="254"/>
      <c r="E163" s="254"/>
      <c r="F163" s="254"/>
      <c r="G163" s="254"/>
      <c r="H163" s="254"/>
      <c r="I163" s="254"/>
      <c r="J163" s="254"/>
      <c r="K163" s="254"/>
      <c r="L163" s="243"/>
    </row>
  </sheetData>
  <autoFilter ref="C124:K162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24091-B40D-4EFC-94CF-3B769DEAF929}">
  <sheetPr>
    <pageSetUpPr fitToPage="1"/>
  </sheetPr>
  <dimension ref="B2:BM139"/>
  <sheetViews>
    <sheetView showGridLines="0" workbookViewId="0">
      <selection activeCell="I121" sqref="I121"/>
    </sheetView>
  </sheetViews>
  <sheetFormatPr defaultRowHeight="11.25"/>
  <cols>
    <col min="1" max="1" width="7.140625" style="226" customWidth="1"/>
    <col min="2" max="2" width="1" style="226" customWidth="1"/>
    <col min="3" max="3" width="3.5703125" style="226" customWidth="1"/>
    <col min="4" max="4" width="3.7109375" style="226" customWidth="1"/>
    <col min="5" max="5" width="14.7109375" style="226" customWidth="1"/>
    <col min="6" max="6" width="43.5703125" style="226" customWidth="1"/>
    <col min="7" max="7" width="6.42578125" style="226" customWidth="1"/>
    <col min="8" max="8" width="12" style="226" customWidth="1"/>
    <col min="9" max="9" width="13.5703125" style="226" customWidth="1"/>
    <col min="10" max="10" width="19.140625" style="226" customWidth="1"/>
    <col min="11" max="11" width="19.140625" style="226" hidden="1" customWidth="1"/>
    <col min="12" max="12" width="8" style="226" customWidth="1"/>
    <col min="13" max="13" width="9.28515625" style="226" hidden="1" customWidth="1"/>
    <col min="14" max="14" width="9.140625" style="226"/>
    <col min="15" max="20" width="12.140625" style="226" hidden="1" customWidth="1"/>
    <col min="21" max="21" width="14" style="226" hidden="1" customWidth="1"/>
    <col min="22" max="22" width="10.5703125" style="226" customWidth="1"/>
    <col min="23" max="23" width="14" style="226" customWidth="1"/>
    <col min="24" max="24" width="10.5703125" style="226" customWidth="1"/>
    <col min="25" max="25" width="12.85546875" style="226" customWidth="1"/>
    <col min="26" max="26" width="9.42578125" style="226" customWidth="1"/>
    <col min="27" max="27" width="12.85546875" style="226" customWidth="1"/>
    <col min="28" max="28" width="14" style="226" customWidth="1"/>
    <col min="29" max="29" width="9.42578125" style="226" customWidth="1"/>
    <col min="30" max="30" width="12.85546875" style="226" customWidth="1"/>
    <col min="31" max="31" width="14" style="226" customWidth="1"/>
    <col min="32" max="16384" width="9.140625" style="226"/>
  </cols>
  <sheetData>
    <row r="2" spans="2:46" ht="36.950000000000003" customHeight="1">
      <c r="L2" s="538" t="s">
        <v>416</v>
      </c>
      <c r="M2" s="539"/>
      <c r="N2" s="539"/>
      <c r="O2" s="539"/>
      <c r="P2" s="539"/>
      <c r="Q2" s="539"/>
      <c r="R2" s="539"/>
      <c r="S2" s="539"/>
      <c r="T2" s="539"/>
      <c r="U2" s="539"/>
      <c r="V2" s="539"/>
      <c r="AT2" s="227" t="s">
        <v>1628</v>
      </c>
    </row>
    <row r="3" spans="2:46" ht="6.95" customHeight="1">
      <c r="B3" s="228"/>
      <c r="C3" s="229"/>
      <c r="D3" s="229"/>
      <c r="E3" s="229"/>
      <c r="F3" s="229"/>
      <c r="G3" s="229"/>
      <c r="H3" s="229"/>
      <c r="I3" s="229"/>
      <c r="J3" s="229"/>
      <c r="K3" s="229"/>
      <c r="L3" s="230"/>
      <c r="AT3" s="227" t="s">
        <v>293</v>
      </c>
    </row>
    <row r="4" spans="2:46" ht="24.95" customHeight="1">
      <c r="B4" s="230"/>
      <c r="D4" s="231" t="s">
        <v>498</v>
      </c>
      <c r="L4" s="230"/>
      <c r="M4" s="307" t="s">
        <v>421</v>
      </c>
      <c r="AT4" s="227" t="s">
        <v>414</v>
      </c>
    </row>
    <row r="5" spans="2:46" ht="6.95" customHeight="1">
      <c r="B5" s="230"/>
      <c r="L5" s="230"/>
    </row>
    <row r="6" spans="2:46" ht="12" customHeight="1">
      <c r="B6" s="230"/>
      <c r="D6" s="237" t="s">
        <v>427</v>
      </c>
      <c r="L6" s="230"/>
    </row>
    <row r="7" spans="2:46" ht="16.5" customHeight="1">
      <c r="B7" s="230"/>
      <c r="E7" s="581" t="str">
        <f>'[6]Rekapitulace stavby'!K6</f>
        <v>Výstavba ZTV Nivy II</v>
      </c>
      <c r="F7" s="582"/>
      <c r="G7" s="582"/>
      <c r="H7" s="582"/>
      <c r="L7" s="230"/>
    </row>
    <row r="8" spans="2:46" s="242" customFormat="1" ht="12" customHeight="1">
      <c r="B8" s="243"/>
      <c r="D8" s="237" t="s">
        <v>499</v>
      </c>
      <c r="L8" s="243"/>
    </row>
    <row r="9" spans="2:46" s="242" customFormat="1" ht="16.5" customHeight="1">
      <c r="B9" s="243"/>
      <c r="E9" s="554" t="s">
        <v>1728</v>
      </c>
      <c r="F9" s="580"/>
      <c r="G9" s="580"/>
      <c r="H9" s="580"/>
      <c r="L9" s="243"/>
    </row>
    <row r="10" spans="2:46" s="242" customFormat="1">
      <c r="B10" s="243"/>
      <c r="L10" s="243"/>
    </row>
    <row r="11" spans="2:46" s="242" customFormat="1" ht="12" customHeight="1">
      <c r="B11" s="243"/>
      <c r="D11" s="237" t="s">
        <v>429</v>
      </c>
      <c r="F11" s="235" t="s">
        <v>406</v>
      </c>
      <c r="I11" s="237" t="s">
        <v>430</v>
      </c>
      <c r="J11" s="235" t="s">
        <v>406</v>
      </c>
      <c r="L11" s="243"/>
    </row>
    <row r="12" spans="2:46" s="242" customFormat="1" ht="12" customHeight="1">
      <c r="B12" s="243"/>
      <c r="D12" s="237" t="s">
        <v>431</v>
      </c>
      <c r="F12" s="235" t="s">
        <v>50</v>
      </c>
      <c r="I12" s="237" t="s">
        <v>432</v>
      </c>
      <c r="J12" s="263" t="str">
        <f>'[6]Rekapitulace stavby'!AN8</f>
        <v>20. 8. 2023</v>
      </c>
      <c r="L12" s="243"/>
    </row>
    <row r="13" spans="2:46" s="242" customFormat="1" ht="10.9" customHeight="1">
      <c r="B13" s="243"/>
      <c r="L13" s="243"/>
    </row>
    <row r="14" spans="2:46" s="242" customFormat="1" ht="12" customHeight="1">
      <c r="B14" s="243"/>
      <c r="D14" s="237" t="s">
        <v>434</v>
      </c>
      <c r="I14" s="237" t="s">
        <v>53</v>
      </c>
      <c r="J14" s="235" t="str">
        <f>IF('[6]Rekapitulace stavby'!AN10="","",'[6]Rekapitulace stavby'!AN10)</f>
        <v/>
      </c>
      <c r="L14" s="243"/>
    </row>
    <row r="15" spans="2:46" s="242" customFormat="1" ht="18" customHeight="1">
      <c r="B15" s="243"/>
      <c r="E15" s="235" t="str">
        <f>IF('[6]Rekapitulace stavby'!E11="","",'[6]Rekapitulace stavby'!E11)</f>
        <v xml:space="preserve"> </v>
      </c>
      <c r="I15" s="237" t="s">
        <v>54</v>
      </c>
      <c r="J15" s="235" t="str">
        <f>IF('[6]Rekapitulace stavby'!AN11="","",'[6]Rekapitulace stavby'!AN11)</f>
        <v/>
      </c>
      <c r="L15" s="243"/>
    </row>
    <row r="16" spans="2:46" s="242" customFormat="1" ht="6.95" customHeight="1">
      <c r="B16" s="243"/>
      <c r="L16" s="243"/>
    </row>
    <row r="17" spans="2:12" s="242" customFormat="1" ht="12" customHeight="1">
      <c r="B17" s="243"/>
      <c r="D17" s="237" t="s">
        <v>435</v>
      </c>
      <c r="I17" s="237" t="s">
        <v>53</v>
      </c>
      <c r="J17" s="238" t="str">
        <f>'[6]Rekapitulace stavby'!AN13</f>
        <v>Vyplň údaj</v>
      </c>
      <c r="L17" s="243"/>
    </row>
    <row r="18" spans="2:12" s="242" customFormat="1" ht="18" customHeight="1">
      <c r="B18" s="243"/>
      <c r="E18" s="583" t="str">
        <f>'[6]Rekapitulace stavby'!E14</f>
        <v>Vyplň údaj</v>
      </c>
      <c r="F18" s="540"/>
      <c r="G18" s="540"/>
      <c r="H18" s="540"/>
      <c r="I18" s="237" t="s">
        <v>54</v>
      </c>
      <c r="J18" s="238" t="str">
        <f>'[6]Rekapitulace stavby'!AN14</f>
        <v>Vyplň údaj</v>
      </c>
      <c r="L18" s="243"/>
    </row>
    <row r="19" spans="2:12" s="242" customFormat="1" ht="6.95" customHeight="1">
      <c r="B19" s="243"/>
      <c r="L19" s="243"/>
    </row>
    <row r="20" spans="2:12" s="242" customFormat="1" ht="12" customHeight="1">
      <c r="B20" s="243"/>
      <c r="D20" s="237" t="s">
        <v>55</v>
      </c>
      <c r="I20" s="237" t="s">
        <v>53</v>
      </c>
      <c r="J20" s="235" t="str">
        <f>IF('[6]Rekapitulace stavby'!AN16="","",'[6]Rekapitulace stavby'!AN16)</f>
        <v/>
      </c>
      <c r="L20" s="243"/>
    </row>
    <row r="21" spans="2:12" s="242" customFormat="1" ht="18" customHeight="1">
      <c r="B21" s="243"/>
      <c r="E21" s="235" t="str">
        <f>IF('[6]Rekapitulace stavby'!E17="","",'[6]Rekapitulace stavby'!E17)</f>
        <v xml:space="preserve"> </v>
      </c>
      <c r="I21" s="237" t="s">
        <v>54</v>
      </c>
      <c r="J21" s="235" t="str">
        <f>IF('[6]Rekapitulace stavby'!AN17="","",'[6]Rekapitulace stavby'!AN17)</f>
        <v/>
      </c>
      <c r="L21" s="243"/>
    </row>
    <row r="22" spans="2:12" s="242" customFormat="1" ht="6.95" customHeight="1">
      <c r="B22" s="243"/>
      <c r="L22" s="243"/>
    </row>
    <row r="23" spans="2:12" s="242" customFormat="1" ht="12" customHeight="1">
      <c r="B23" s="243"/>
      <c r="D23" s="237" t="s">
        <v>439</v>
      </c>
      <c r="I23" s="237" t="s">
        <v>53</v>
      </c>
      <c r="J23" s="235" t="str">
        <f>IF('[6]Rekapitulace stavby'!AN19="","",'[6]Rekapitulace stavby'!AN19)</f>
        <v/>
      </c>
      <c r="L23" s="243"/>
    </row>
    <row r="24" spans="2:12" s="242" customFormat="1" ht="18" customHeight="1">
      <c r="B24" s="243"/>
      <c r="E24" s="235" t="str">
        <f>IF('[6]Rekapitulace stavby'!E20="","",'[6]Rekapitulace stavby'!E20)</f>
        <v xml:space="preserve"> </v>
      </c>
      <c r="I24" s="237" t="s">
        <v>54</v>
      </c>
      <c r="J24" s="235" t="str">
        <f>IF('[6]Rekapitulace stavby'!AN20="","",'[6]Rekapitulace stavby'!AN20)</f>
        <v/>
      </c>
      <c r="L24" s="243"/>
    </row>
    <row r="25" spans="2:12" s="242" customFormat="1" ht="6.95" customHeight="1">
      <c r="B25" s="243"/>
      <c r="L25" s="243"/>
    </row>
    <row r="26" spans="2:12" s="242" customFormat="1" ht="12" customHeight="1">
      <c r="B26" s="243"/>
      <c r="D26" s="237" t="s">
        <v>440</v>
      </c>
      <c r="L26" s="243"/>
    </row>
    <row r="27" spans="2:12" s="308" customFormat="1" ht="16.5" customHeight="1">
      <c r="B27" s="309"/>
      <c r="E27" s="547" t="s">
        <v>406</v>
      </c>
      <c r="F27" s="547"/>
      <c r="G27" s="547"/>
      <c r="H27" s="547"/>
      <c r="L27" s="309"/>
    </row>
    <row r="28" spans="2:12" s="242" customFormat="1" ht="6.95" customHeight="1">
      <c r="B28" s="243"/>
      <c r="L28" s="243"/>
    </row>
    <row r="29" spans="2:12" s="242" customFormat="1" ht="6.95" customHeight="1">
      <c r="B29" s="243"/>
      <c r="D29" s="264"/>
      <c r="E29" s="264"/>
      <c r="F29" s="264"/>
      <c r="G29" s="264"/>
      <c r="H29" s="264"/>
      <c r="I29" s="264"/>
      <c r="J29" s="264"/>
      <c r="K29" s="264"/>
      <c r="L29" s="243"/>
    </row>
    <row r="30" spans="2:12" s="242" customFormat="1" ht="25.35" customHeight="1">
      <c r="B30" s="243"/>
      <c r="D30" s="310" t="s">
        <v>19</v>
      </c>
      <c r="J30" s="278">
        <f>ROUND(J118, 2)</f>
        <v>0</v>
      </c>
      <c r="L30" s="243"/>
    </row>
    <row r="31" spans="2:12" s="242" customFormat="1" ht="6.95" customHeight="1">
      <c r="B31" s="243"/>
      <c r="D31" s="264"/>
      <c r="E31" s="264"/>
      <c r="F31" s="264"/>
      <c r="G31" s="264"/>
      <c r="H31" s="264"/>
      <c r="I31" s="264"/>
      <c r="J31" s="264"/>
      <c r="K31" s="264"/>
      <c r="L31" s="243"/>
    </row>
    <row r="32" spans="2:12" s="242" customFormat="1" ht="14.45" customHeight="1">
      <c r="B32" s="243"/>
      <c r="F32" s="246" t="s">
        <v>443</v>
      </c>
      <c r="I32" s="246" t="s">
        <v>442</v>
      </c>
      <c r="J32" s="246" t="s">
        <v>444</v>
      </c>
      <c r="L32" s="243"/>
    </row>
    <row r="33" spans="2:12" s="242" customFormat="1" ht="14.45" customHeight="1">
      <c r="B33" s="243"/>
      <c r="D33" s="266" t="s">
        <v>33</v>
      </c>
      <c r="E33" s="237" t="s">
        <v>445</v>
      </c>
      <c r="F33" s="300">
        <f>ROUND((SUM(BE118:BE138)),  2)</f>
        <v>0</v>
      </c>
      <c r="I33" s="311">
        <v>0.21</v>
      </c>
      <c r="J33" s="300">
        <f>ROUND(((SUM(BE118:BE138))*I33),  2)</f>
        <v>0</v>
      </c>
      <c r="L33" s="243"/>
    </row>
    <row r="34" spans="2:12" s="242" customFormat="1" ht="14.45" customHeight="1">
      <c r="B34" s="243"/>
      <c r="E34" s="237" t="s">
        <v>446</v>
      </c>
      <c r="F34" s="300">
        <f>ROUND((SUM(BF118:BF138)),  2)</f>
        <v>0</v>
      </c>
      <c r="I34" s="311">
        <v>0.15</v>
      </c>
      <c r="J34" s="300">
        <f>ROUND(((SUM(BF118:BF138))*I34),  2)</f>
        <v>0</v>
      </c>
      <c r="L34" s="243"/>
    </row>
    <row r="35" spans="2:12" s="242" customFormat="1" ht="14.45" hidden="1" customHeight="1">
      <c r="B35" s="243"/>
      <c r="E35" s="237" t="s">
        <v>447</v>
      </c>
      <c r="F35" s="300">
        <f>ROUND((SUM(BG118:BG138)),  2)</f>
        <v>0</v>
      </c>
      <c r="I35" s="311">
        <v>0.21</v>
      </c>
      <c r="J35" s="300">
        <f>0</f>
        <v>0</v>
      </c>
      <c r="L35" s="243"/>
    </row>
    <row r="36" spans="2:12" s="242" customFormat="1" ht="14.45" hidden="1" customHeight="1">
      <c r="B36" s="243"/>
      <c r="E36" s="237" t="s">
        <v>448</v>
      </c>
      <c r="F36" s="300">
        <f>ROUND((SUM(BH118:BH138)),  2)</f>
        <v>0</v>
      </c>
      <c r="I36" s="311">
        <v>0.15</v>
      </c>
      <c r="J36" s="300">
        <f>0</f>
        <v>0</v>
      </c>
      <c r="L36" s="243"/>
    </row>
    <row r="37" spans="2:12" s="242" customFormat="1" ht="14.45" hidden="1" customHeight="1">
      <c r="B37" s="243"/>
      <c r="E37" s="237" t="s">
        <v>449</v>
      </c>
      <c r="F37" s="300">
        <f>ROUND((SUM(BI118:BI138)),  2)</f>
        <v>0</v>
      </c>
      <c r="I37" s="311">
        <v>0</v>
      </c>
      <c r="J37" s="300">
        <f>0</f>
        <v>0</v>
      </c>
      <c r="L37" s="243"/>
    </row>
    <row r="38" spans="2:12" s="242" customFormat="1" ht="6.95" customHeight="1">
      <c r="B38" s="243"/>
      <c r="L38" s="243"/>
    </row>
    <row r="39" spans="2:12" s="242" customFormat="1" ht="25.35" customHeight="1">
      <c r="B39" s="243"/>
      <c r="C39" s="312"/>
      <c r="D39" s="313" t="s">
        <v>450</v>
      </c>
      <c r="E39" s="268"/>
      <c r="F39" s="268"/>
      <c r="G39" s="314" t="s">
        <v>76</v>
      </c>
      <c r="H39" s="315" t="s">
        <v>75</v>
      </c>
      <c r="I39" s="268"/>
      <c r="J39" s="316">
        <f>SUM(J30:J37)</f>
        <v>0</v>
      </c>
      <c r="K39" s="317"/>
      <c r="L39" s="243"/>
    </row>
    <row r="40" spans="2:12" s="242" customFormat="1" ht="14.45" customHeight="1">
      <c r="B40" s="243"/>
      <c r="L40" s="243"/>
    </row>
    <row r="41" spans="2:12" ht="14.45" customHeight="1">
      <c r="B41" s="230"/>
      <c r="L41" s="230"/>
    </row>
    <row r="42" spans="2:12" ht="14.45" customHeight="1">
      <c r="B42" s="230"/>
      <c r="L42" s="230"/>
    </row>
    <row r="43" spans="2:12" ht="14.45" customHeight="1">
      <c r="B43" s="230"/>
      <c r="L43" s="230"/>
    </row>
    <row r="44" spans="2:12" ht="14.45" customHeight="1">
      <c r="B44" s="230"/>
      <c r="L44" s="230"/>
    </row>
    <row r="45" spans="2:12" ht="14.45" customHeight="1">
      <c r="B45" s="230"/>
      <c r="L45" s="230"/>
    </row>
    <row r="46" spans="2:12" ht="14.45" customHeight="1">
      <c r="B46" s="230"/>
      <c r="L46" s="230"/>
    </row>
    <row r="47" spans="2:12" ht="14.45" customHeight="1">
      <c r="B47" s="230"/>
      <c r="L47" s="230"/>
    </row>
    <row r="48" spans="2:12" ht="14.45" customHeight="1">
      <c r="B48" s="230"/>
      <c r="L48" s="230"/>
    </row>
    <row r="49" spans="2:12" ht="14.45" customHeight="1">
      <c r="B49" s="230"/>
      <c r="L49" s="230"/>
    </row>
    <row r="50" spans="2:12" s="242" customFormat="1" ht="14.45" customHeight="1">
      <c r="B50" s="243"/>
      <c r="D50" s="414" t="s">
        <v>1251</v>
      </c>
      <c r="E50" s="415"/>
      <c r="F50" s="415"/>
      <c r="G50" s="414" t="s">
        <v>1252</v>
      </c>
      <c r="H50" s="415"/>
      <c r="I50" s="415"/>
      <c r="J50" s="415"/>
      <c r="K50" s="415"/>
      <c r="L50" s="243"/>
    </row>
    <row r="51" spans="2:12">
      <c r="B51" s="230"/>
      <c r="L51" s="230"/>
    </row>
    <row r="52" spans="2:12">
      <c r="B52" s="230"/>
      <c r="L52" s="230"/>
    </row>
    <row r="53" spans="2:12">
      <c r="B53" s="230"/>
      <c r="L53" s="230"/>
    </row>
    <row r="54" spans="2:12">
      <c r="B54" s="230"/>
      <c r="L54" s="230"/>
    </row>
    <row r="55" spans="2:12">
      <c r="B55" s="230"/>
      <c r="L55" s="230"/>
    </row>
    <row r="56" spans="2:12">
      <c r="B56" s="230"/>
      <c r="L56" s="230"/>
    </row>
    <row r="57" spans="2:12">
      <c r="B57" s="230"/>
      <c r="L57" s="230"/>
    </row>
    <row r="58" spans="2:12">
      <c r="B58" s="230"/>
      <c r="L58" s="230"/>
    </row>
    <row r="59" spans="2:12">
      <c r="B59" s="230"/>
      <c r="L59" s="230"/>
    </row>
    <row r="60" spans="2:12">
      <c r="B60" s="230"/>
      <c r="L60" s="230"/>
    </row>
    <row r="61" spans="2:12" s="242" customFormat="1" ht="12.75">
      <c r="B61" s="243"/>
      <c r="D61" s="416" t="s">
        <v>1253</v>
      </c>
      <c r="E61" s="245"/>
      <c r="F61" s="426" t="s">
        <v>1254</v>
      </c>
      <c r="G61" s="416" t="s">
        <v>1253</v>
      </c>
      <c r="H61" s="245"/>
      <c r="I61" s="245"/>
      <c r="J61" s="427" t="s">
        <v>1254</v>
      </c>
      <c r="K61" s="245"/>
      <c r="L61" s="243"/>
    </row>
    <row r="62" spans="2:12">
      <c r="B62" s="230"/>
      <c r="L62" s="230"/>
    </row>
    <row r="63" spans="2:12">
      <c r="B63" s="230"/>
      <c r="L63" s="230"/>
    </row>
    <row r="64" spans="2:12">
      <c r="B64" s="230"/>
      <c r="L64" s="230"/>
    </row>
    <row r="65" spans="2:12" s="242" customFormat="1" ht="12.75">
      <c r="B65" s="243"/>
      <c r="D65" s="414" t="s">
        <v>1255</v>
      </c>
      <c r="E65" s="415"/>
      <c r="F65" s="415"/>
      <c r="G65" s="414" t="s">
        <v>1256</v>
      </c>
      <c r="H65" s="415"/>
      <c r="I65" s="415"/>
      <c r="J65" s="415"/>
      <c r="K65" s="415"/>
      <c r="L65" s="243"/>
    </row>
    <row r="66" spans="2:12">
      <c r="B66" s="230"/>
      <c r="L66" s="230"/>
    </row>
    <row r="67" spans="2:12">
      <c r="B67" s="230"/>
      <c r="L67" s="230"/>
    </row>
    <row r="68" spans="2:12">
      <c r="B68" s="230"/>
      <c r="L68" s="230"/>
    </row>
    <row r="69" spans="2:12">
      <c r="B69" s="230"/>
      <c r="L69" s="230"/>
    </row>
    <row r="70" spans="2:12">
      <c r="B70" s="230"/>
      <c r="L70" s="230"/>
    </row>
    <row r="71" spans="2:12">
      <c r="B71" s="230"/>
      <c r="L71" s="230"/>
    </row>
    <row r="72" spans="2:12">
      <c r="B72" s="230"/>
      <c r="L72" s="230"/>
    </row>
    <row r="73" spans="2:12">
      <c r="B73" s="230"/>
      <c r="L73" s="230"/>
    </row>
    <row r="74" spans="2:12">
      <c r="B74" s="230"/>
      <c r="L74" s="230"/>
    </row>
    <row r="75" spans="2:12">
      <c r="B75" s="230"/>
      <c r="L75" s="230"/>
    </row>
    <row r="76" spans="2:12" s="242" customFormat="1" ht="12.75">
      <c r="B76" s="243"/>
      <c r="D76" s="416" t="s">
        <v>1253</v>
      </c>
      <c r="E76" s="245"/>
      <c r="F76" s="426" t="s">
        <v>1254</v>
      </c>
      <c r="G76" s="416" t="s">
        <v>1253</v>
      </c>
      <c r="H76" s="245"/>
      <c r="I76" s="245"/>
      <c r="J76" s="427" t="s">
        <v>1254</v>
      </c>
      <c r="K76" s="245"/>
      <c r="L76" s="243"/>
    </row>
    <row r="77" spans="2:12" s="242" customFormat="1" ht="14.45" customHeight="1">
      <c r="B77" s="253"/>
      <c r="C77" s="254"/>
      <c r="D77" s="254"/>
      <c r="E77" s="254"/>
      <c r="F77" s="254"/>
      <c r="G77" s="254"/>
      <c r="H77" s="254"/>
      <c r="I77" s="254"/>
      <c r="J77" s="254"/>
      <c r="K77" s="254"/>
      <c r="L77" s="243"/>
    </row>
    <row r="81" spans="2:47" s="242" customFormat="1" ht="6.95" hidden="1" customHeight="1">
      <c r="B81" s="255"/>
      <c r="C81" s="256"/>
      <c r="D81" s="256"/>
      <c r="E81" s="256"/>
      <c r="F81" s="256"/>
      <c r="G81" s="256"/>
      <c r="H81" s="256"/>
      <c r="I81" s="256"/>
      <c r="J81" s="256"/>
      <c r="K81" s="256"/>
      <c r="L81" s="243"/>
    </row>
    <row r="82" spans="2:47" s="242" customFormat="1" ht="24.95" hidden="1" customHeight="1">
      <c r="B82" s="243"/>
      <c r="C82" s="231" t="s">
        <v>503</v>
      </c>
      <c r="L82" s="243"/>
    </row>
    <row r="83" spans="2:47" s="242" customFormat="1" ht="6.95" hidden="1" customHeight="1">
      <c r="B83" s="243"/>
      <c r="L83" s="243"/>
    </row>
    <row r="84" spans="2:47" s="242" customFormat="1" ht="12" hidden="1" customHeight="1">
      <c r="B84" s="243"/>
      <c r="C84" s="237" t="s">
        <v>427</v>
      </c>
      <c r="L84" s="243"/>
    </row>
    <row r="85" spans="2:47" s="242" customFormat="1" ht="16.5" hidden="1" customHeight="1">
      <c r="B85" s="243"/>
      <c r="E85" s="581" t="str">
        <f>E7</f>
        <v>Výstavba ZTV Nivy II</v>
      </c>
      <c r="F85" s="582"/>
      <c r="G85" s="582"/>
      <c r="H85" s="582"/>
      <c r="L85" s="243"/>
    </row>
    <row r="86" spans="2:47" s="242" customFormat="1" ht="12" hidden="1" customHeight="1">
      <c r="B86" s="243"/>
      <c r="C86" s="237" t="s">
        <v>499</v>
      </c>
      <c r="L86" s="243"/>
    </row>
    <row r="87" spans="2:47" s="242" customFormat="1" ht="16.5" hidden="1" customHeight="1">
      <c r="B87" s="243"/>
      <c r="E87" s="554" t="str">
        <f>E9</f>
        <v>2023-017-ZP - Zemní práce pro D.1.7</v>
      </c>
      <c r="F87" s="580"/>
      <c r="G87" s="580"/>
      <c r="H87" s="580"/>
      <c r="L87" s="243"/>
    </row>
    <row r="88" spans="2:47" s="242" customFormat="1" ht="6.95" hidden="1" customHeight="1">
      <c r="B88" s="243"/>
      <c r="L88" s="243"/>
    </row>
    <row r="89" spans="2:47" s="242" customFormat="1" ht="12" hidden="1" customHeight="1">
      <c r="B89" s="243"/>
      <c r="C89" s="237" t="s">
        <v>431</v>
      </c>
      <c r="F89" s="235" t="str">
        <f>F12</f>
        <v>Dačice</v>
      </c>
      <c r="I89" s="237" t="s">
        <v>432</v>
      </c>
      <c r="J89" s="263" t="str">
        <f>IF(J12="","",J12)</f>
        <v>20. 8. 2023</v>
      </c>
      <c r="L89" s="243"/>
    </row>
    <row r="90" spans="2:47" s="242" customFormat="1" ht="6.95" hidden="1" customHeight="1">
      <c r="B90" s="243"/>
      <c r="L90" s="243"/>
    </row>
    <row r="91" spans="2:47" s="242" customFormat="1" ht="15.2" hidden="1" customHeight="1">
      <c r="B91" s="243"/>
      <c r="C91" s="237" t="s">
        <v>434</v>
      </c>
      <c r="F91" s="235" t="str">
        <f>E15</f>
        <v xml:space="preserve"> </v>
      </c>
      <c r="I91" s="237" t="s">
        <v>55</v>
      </c>
      <c r="J91" s="240" t="str">
        <f>E21</f>
        <v xml:space="preserve"> </v>
      </c>
      <c r="L91" s="243"/>
    </row>
    <row r="92" spans="2:47" s="242" customFormat="1" ht="15.2" hidden="1" customHeight="1">
      <c r="B92" s="243"/>
      <c r="C92" s="237" t="s">
        <v>435</v>
      </c>
      <c r="F92" s="235" t="str">
        <f>IF(E18="","",E18)</f>
        <v>Vyplň údaj</v>
      </c>
      <c r="I92" s="237" t="s">
        <v>439</v>
      </c>
      <c r="J92" s="240" t="str">
        <f>E24</f>
        <v xml:space="preserve"> </v>
      </c>
      <c r="L92" s="243"/>
    </row>
    <row r="93" spans="2:47" s="242" customFormat="1" ht="10.35" hidden="1" customHeight="1">
      <c r="B93" s="243"/>
      <c r="L93" s="243"/>
    </row>
    <row r="94" spans="2:47" s="242" customFormat="1" ht="29.25" hidden="1" customHeight="1">
      <c r="B94" s="243"/>
      <c r="C94" s="318" t="s">
        <v>504</v>
      </c>
      <c r="D94" s="312"/>
      <c r="E94" s="312"/>
      <c r="F94" s="312"/>
      <c r="G94" s="312"/>
      <c r="H94" s="312"/>
      <c r="I94" s="312"/>
      <c r="J94" s="319" t="s">
        <v>505</v>
      </c>
      <c r="K94" s="312"/>
      <c r="L94" s="243"/>
    </row>
    <row r="95" spans="2:47" s="242" customFormat="1" ht="10.35" hidden="1" customHeight="1">
      <c r="B95" s="243"/>
      <c r="L95" s="243"/>
    </row>
    <row r="96" spans="2:47" s="242" customFormat="1" ht="22.9" hidden="1" customHeight="1">
      <c r="B96" s="243"/>
      <c r="C96" s="320" t="s">
        <v>1630</v>
      </c>
      <c r="J96" s="278">
        <f>J118</f>
        <v>0</v>
      </c>
      <c r="L96" s="243"/>
      <c r="AU96" s="227" t="s">
        <v>506</v>
      </c>
    </row>
    <row r="97" spans="2:12" s="321" customFormat="1" ht="24.95" hidden="1" customHeight="1">
      <c r="B97" s="322"/>
      <c r="D97" s="323" t="s">
        <v>507</v>
      </c>
      <c r="E97" s="324"/>
      <c r="F97" s="324"/>
      <c r="G97" s="324"/>
      <c r="H97" s="324"/>
      <c r="I97" s="324"/>
      <c r="J97" s="325">
        <f>J119</f>
        <v>0</v>
      </c>
      <c r="L97" s="322"/>
    </row>
    <row r="98" spans="2:12" s="297" customFormat="1" ht="19.899999999999999" hidden="1" customHeight="1">
      <c r="B98" s="326"/>
      <c r="D98" s="327" t="s">
        <v>508</v>
      </c>
      <c r="E98" s="328"/>
      <c r="F98" s="328"/>
      <c r="G98" s="328"/>
      <c r="H98" s="328"/>
      <c r="I98" s="328"/>
      <c r="J98" s="329">
        <f>J120</f>
        <v>0</v>
      </c>
      <c r="L98" s="326"/>
    </row>
    <row r="99" spans="2:12" s="242" customFormat="1" ht="21.75" hidden="1" customHeight="1">
      <c r="B99" s="243"/>
      <c r="L99" s="243"/>
    </row>
    <row r="100" spans="2:12" s="242" customFormat="1" ht="6.95" hidden="1" customHeight="1">
      <c r="B100" s="253"/>
      <c r="C100" s="254"/>
      <c r="D100" s="254"/>
      <c r="E100" s="254"/>
      <c r="F100" s="254"/>
      <c r="G100" s="254"/>
      <c r="H100" s="254"/>
      <c r="I100" s="254"/>
      <c r="J100" s="254"/>
      <c r="K100" s="254"/>
      <c r="L100" s="243"/>
    </row>
    <row r="101" spans="2:12" hidden="1"/>
    <row r="102" spans="2:12" hidden="1"/>
    <row r="103" spans="2:12" hidden="1"/>
    <row r="104" spans="2:12" s="242" customFormat="1" ht="6.95" customHeight="1">
      <c r="B104" s="255"/>
      <c r="C104" s="256"/>
      <c r="D104" s="256"/>
      <c r="E104" s="256"/>
      <c r="F104" s="256"/>
      <c r="G104" s="256"/>
      <c r="H104" s="256"/>
      <c r="I104" s="256"/>
      <c r="J104" s="256"/>
      <c r="K104" s="256"/>
      <c r="L104" s="243"/>
    </row>
    <row r="105" spans="2:12" s="242" customFormat="1" ht="24.95" customHeight="1">
      <c r="B105" s="243"/>
      <c r="C105" s="231" t="s">
        <v>515</v>
      </c>
      <c r="L105" s="243"/>
    </row>
    <row r="106" spans="2:12" s="242" customFormat="1" ht="6.95" customHeight="1">
      <c r="B106" s="243"/>
      <c r="L106" s="243"/>
    </row>
    <row r="107" spans="2:12" s="242" customFormat="1" ht="12" customHeight="1">
      <c r="B107" s="243"/>
      <c r="C107" s="237" t="s">
        <v>427</v>
      </c>
      <c r="L107" s="243"/>
    </row>
    <row r="108" spans="2:12" s="242" customFormat="1" ht="16.5" customHeight="1">
      <c r="B108" s="243"/>
      <c r="E108" s="581" t="str">
        <f>E7</f>
        <v>Výstavba ZTV Nivy II</v>
      </c>
      <c r="F108" s="582"/>
      <c r="G108" s="582"/>
      <c r="H108" s="582"/>
      <c r="L108" s="243"/>
    </row>
    <row r="109" spans="2:12" s="242" customFormat="1" ht="12" customHeight="1">
      <c r="B109" s="243"/>
      <c r="C109" s="237" t="s">
        <v>499</v>
      </c>
      <c r="L109" s="243"/>
    </row>
    <row r="110" spans="2:12" s="242" customFormat="1" ht="16.5" customHeight="1">
      <c r="B110" s="243"/>
      <c r="E110" s="554" t="str">
        <f>E9</f>
        <v>2023-017-ZP - Zemní práce pro D.1.7</v>
      </c>
      <c r="F110" s="580"/>
      <c r="G110" s="580"/>
      <c r="H110" s="580"/>
      <c r="L110" s="243"/>
    </row>
    <row r="111" spans="2:12" s="242" customFormat="1" ht="6.95" customHeight="1">
      <c r="B111" s="243"/>
      <c r="L111" s="243"/>
    </row>
    <row r="112" spans="2:12" s="242" customFormat="1" ht="12" customHeight="1">
      <c r="B112" s="243"/>
      <c r="C112" s="237" t="s">
        <v>431</v>
      </c>
      <c r="F112" s="235" t="str">
        <f>F12</f>
        <v>Dačice</v>
      </c>
      <c r="I112" s="237" t="s">
        <v>432</v>
      </c>
      <c r="J112" s="263" t="str">
        <f>IF(J12="","",J12)</f>
        <v>20. 8. 2023</v>
      </c>
      <c r="L112" s="243"/>
    </row>
    <row r="113" spans="2:65" s="242" customFormat="1" ht="6.95" customHeight="1">
      <c r="B113" s="243"/>
      <c r="L113" s="243"/>
    </row>
    <row r="114" spans="2:65" s="242" customFormat="1" ht="15.2" customHeight="1">
      <c r="B114" s="243"/>
      <c r="C114" s="237" t="s">
        <v>434</v>
      </c>
      <c r="F114" s="235" t="str">
        <f>E15</f>
        <v xml:space="preserve"> </v>
      </c>
      <c r="I114" s="237" t="s">
        <v>55</v>
      </c>
      <c r="J114" s="240" t="str">
        <f>E21</f>
        <v xml:space="preserve"> </v>
      </c>
      <c r="L114" s="243"/>
    </row>
    <row r="115" spans="2:65" s="242" customFormat="1" ht="15.2" customHeight="1">
      <c r="B115" s="243"/>
      <c r="C115" s="237" t="s">
        <v>435</v>
      </c>
      <c r="F115" s="235" t="str">
        <f>IF(E18="","",E18)</f>
        <v>Vyplň údaj</v>
      </c>
      <c r="I115" s="237" t="s">
        <v>439</v>
      </c>
      <c r="J115" s="240" t="str">
        <f>E24</f>
        <v xml:space="preserve"> </v>
      </c>
      <c r="L115" s="243"/>
    </row>
    <row r="116" spans="2:65" s="242" customFormat="1" ht="10.35" customHeight="1">
      <c r="B116" s="243"/>
      <c r="L116" s="243"/>
    </row>
    <row r="117" spans="2:65" s="330" customFormat="1" ht="29.25" customHeight="1">
      <c r="B117" s="331"/>
      <c r="C117" s="332" t="s">
        <v>516</v>
      </c>
      <c r="D117" s="333" t="s">
        <v>457</v>
      </c>
      <c r="E117" s="333" t="s">
        <v>453</v>
      </c>
      <c r="F117" s="333" t="s">
        <v>454</v>
      </c>
      <c r="G117" s="333" t="s">
        <v>120</v>
      </c>
      <c r="H117" s="333" t="s">
        <v>517</v>
      </c>
      <c r="I117" s="333" t="s">
        <v>518</v>
      </c>
      <c r="J117" s="334" t="s">
        <v>505</v>
      </c>
      <c r="K117" s="433" t="s">
        <v>519</v>
      </c>
      <c r="L117" s="331"/>
      <c r="M117" s="270" t="s">
        <v>406</v>
      </c>
      <c r="N117" s="271" t="s">
        <v>33</v>
      </c>
      <c r="O117" s="271" t="s">
        <v>520</v>
      </c>
      <c r="P117" s="271" t="s">
        <v>521</v>
      </c>
      <c r="Q117" s="271" t="s">
        <v>522</v>
      </c>
      <c r="R117" s="271" t="s">
        <v>523</v>
      </c>
      <c r="S117" s="271" t="s">
        <v>524</v>
      </c>
      <c r="T117" s="272" t="s">
        <v>525</v>
      </c>
    </row>
    <row r="118" spans="2:65" s="242" customFormat="1" ht="22.9" customHeight="1">
      <c r="B118" s="243"/>
      <c r="C118" s="276" t="s">
        <v>526</v>
      </c>
      <c r="J118" s="335">
        <f>BK118</f>
        <v>0</v>
      </c>
      <c r="L118" s="243"/>
      <c r="M118" s="273"/>
      <c r="N118" s="264"/>
      <c r="O118" s="264"/>
      <c r="P118" s="336">
        <f>P119</f>
        <v>0</v>
      </c>
      <c r="Q118" s="264"/>
      <c r="R118" s="336">
        <f>R119</f>
        <v>16.563958</v>
      </c>
      <c r="S118" s="264"/>
      <c r="T118" s="337">
        <f>T119</f>
        <v>0</v>
      </c>
      <c r="AT118" s="227" t="s">
        <v>471</v>
      </c>
      <c r="AU118" s="227" t="s">
        <v>506</v>
      </c>
      <c r="BK118" s="338">
        <f>BK119</f>
        <v>0</v>
      </c>
    </row>
    <row r="119" spans="2:65" s="339" customFormat="1" ht="25.9" customHeight="1">
      <c r="B119" s="340"/>
      <c r="D119" s="341" t="s">
        <v>471</v>
      </c>
      <c r="E119" s="342" t="s">
        <v>59</v>
      </c>
      <c r="F119" s="342" t="s">
        <v>527</v>
      </c>
      <c r="I119" s="343"/>
      <c r="J119" s="344">
        <f>BK119</f>
        <v>0</v>
      </c>
      <c r="L119" s="340"/>
      <c r="M119" s="345"/>
      <c r="P119" s="346">
        <f>P120</f>
        <v>0</v>
      </c>
      <c r="R119" s="346">
        <f>R120</f>
        <v>16.563958</v>
      </c>
      <c r="T119" s="347">
        <f>T120</f>
        <v>0</v>
      </c>
      <c r="AR119" s="341" t="s">
        <v>87</v>
      </c>
      <c r="AT119" s="348" t="s">
        <v>471</v>
      </c>
      <c r="AU119" s="348" t="s">
        <v>472</v>
      </c>
      <c r="AY119" s="341" t="s">
        <v>528</v>
      </c>
      <c r="BK119" s="349">
        <f>BK120</f>
        <v>0</v>
      </c>
    </row>
    <row r="120" spans="2:65" s="339" customFormat="1" ht="22.9" customHeight="1">
      <c r="B120" s="340"/>
      <c r="D120" s="341" t="s">
        <v>471</v>
      </c>
      <c r="E120" s="350" t="s">
        <v>87</v>
      </c>
      <c r="F120" s="350" t="s">
        <v>88</v>
      </c>
      <c r="I120" s="343"/>
      <c r="J120" s="351">
        <f>BK120</f>
        <v>0</v>
      </c>
      <c r="L120" s="340"/>
      <c r="M120" s="345"/>
      <c r="P120" s="346">
        <f>SUM(P121:P138)</f>
        <v>0</v>
      </c>
      <c r="R120" s="346">
        <f>SUM(R121:R138)</f>
        <v>16.563958</v>
      </c>
      <c r="T120" s="347">
        <f>SUM(T121:T138)</f>
        <v>0</v>
      </c>
      <c r="AR120" s="341" t="s">
        <v>87</v>
      </c>
      <c r="AT120" s="348" t="s">
        <v>471</v>
      </c>
      <c r="AU120" s="348" t="s">
        <v>87</v>
      </c>
      <c r="AY120" s="341" t="s">
        <v>528</v>
      </c>
      <c r="BK120" s="349">
        <f>SUM(BK121:BK138)</f>
        <v>0</v>
      </c>
    </row>
    <row r="121" spans="2:65" s="242" customFormat="1" ht="24.2" customHeight="1">
      <c r="B121" s="352"/>
      <c r="C121" s="353" t="s">
        <v>87</v>
      </c>
      <c r="D121" s="353" t="s">
        <v>529</v>
      </c>
      <c r="E121" s="354" t="s">
        <v>1729</v>
      </c>
      <c r="F121" s="355" t="s">
        <v>1730</v>
      </c>
      <c r="G121" s="356" t="s">
        <v>1315</v>
      </c>
      <c r="H121" s="357">
        <v>20</v>
      </c>
      <c r="I121" s="358"/>
      <c r="J121" s="359">
        <f t="shared" ref="J121:J138" si="0">ROUND(I121*H121,2)</f>
        <v>0</v>
      </c>
      <c r="K121" s="435"/>
      <c r="L121" s="243"/>
      <c r="M121" s="360" t="s">
        <v>406</v>
      </c>
      <c r="N121" s="361" t="s">
        <v>445</v>
      </c>
      <c r="P121" s="362">
        <f t="shared" ref="P121:P138" si="1">O121*H121</f>
        <v>0</v>
      </c>
      <c r="Q121" s="362">
        <v>3.0000000000000001E-5</v>
      </c>
      <c r="R121" s="362">
        <f t="shared" ref="R121:R138" si="2">Q121*H121</f>
        <v>6.0000000000000006E-4</v>
      </c>
      <c r="S121" s="362">
        <v>0</v>
      </c>
      <c r="T121" s="363">
        <f t="shared" ref="T121:T138" si="3">S121*H121</f>
        <v>0</v>
      </c>
      <c r="AR121" s="364" t="s">
        <v>91</v>
      </c>
      <c r="AT121" s="364" t="s">
        <v>529</v>
      </c>
      <c r="AU121" s="364" t="s">
        <v>293</v>
      </c>
      <c r="AY121" s="227" t="s">
        <v>528</v>
      </c>
      <c r="BE121" s="365">
        <f t="shared" ref="BE121:BE138" si="4">IF(N121="základní",J121,0)</f>
        <v>0</v>
      </c>
      <c r="BF121" s="365">
        <f t="shared" ref="BF121:BF138" si="5">IF(N121="snížená",J121,0)</f>
        <v>0</v>
      </c>
      <c r="BG121" s="365">
        <f t="shared" ref="BG121:BG138" si="6">IF(N121="zákl. přenesená",J121,0)</f>
        <v>0</v>
      </c>
      <c r="BH121" s="365">
        <f t="shared" ref="BH121:BH138" si="7">IF(N121="sníž. přenesená",J121,0)</f>
        <v>0</v>
      </c>
      <c r="BI121" s="365">
        <f t="shared" ref="BI121:BI138" si="8">IF(N121="nulová",J121,0)</f>
        <v>0</v>
      </c>
      <c r="BJ121" s="227" t="s">
        <v>87</v>
      </c>
      <c r="BK121" s="365">
        <f t="shared" ref="BK121:BK138" si="9">ROUND(I121*H121,2)</f>
        <v>0</v>
      </c>
      <c r="BL121" s="227" t="s">
        <v>91</v>
      </c>
      <c r="BM121" s="364" t="s">
        <v>1731</v>
      </c>
    </row>
    <row r="122" spans="2:65" s="242" customFormat="1" ht="24.2" customHeight="1">
      <c r="B122" s="352"/>
      <c r="C122" s="353" t="s">
        <v>293</v>
      </c>
      <c r="D122" s="353" t="s">
        <v>529</v>
      </c>
      <c r="E122" s="354" t="s">
        <v>1732</v>
      </c>
      <c r="F122" s="355" t="s">
        <v>1733</v>
      </c>
      <c r="G122" s="356" t="s">
        <v>1734</v>
      </c>
      <c r="H122" s="357">
        <v>3</v>
      </c>
      <c r="I122" s="358"/>
      <c r="J122" s="359">
        <f t="shared" si="0"/>
        <v>0</v>
      </c>
      <c r="K122" s="435"/>
      <c r="L122" s="243"/>
      <c r="M122" s="360" t="s">
        <v>406</v>
      </c>
      <c r="N122" s="361" t="s">
        <v>445</v>
      </c>
      <c r="P122" s="362">
        <f t="shared" si="1"/>
        <v>0</v>
      </c>
      <c r="Q122" s="362">
        <v>0</v>
      </c>
      <c r="R122" s="362">
        <f t="shared" si="2"/>
        <v>0</v>
      </c>
      <c r="S122" s="362">
        <v>0</v>
      </c>
      <c r="T122" s="363">
        <f t="shared" si="3"/>
        <v>0</v>
      </c>
      <c r="AR122" s="364" t="s">
        <v>91</v>
      </c>
      <c r="AT122" s="364" t="s">
        <v>529</v>
      </c>
      <c r="AU122" s="364" t="s">
        <v>293</v>
      </c>
      <c r="AY122" s="227" t="s">
        <v>528</v>
      </c>
      <c r="BE122" s="365">
        <f t="shared" si="4"/>
        <v>0</v>
      </c>
      <c r="BF122" s="365">
        <f t="shared" si="5"/>
        <v>0</v>
      </c>
      <c r="BG122" s="365">
        <f t="shared" si="6"/>
        <v>0</v>
      </c>
      <c r="BH122" s="365">
        <f t="shared" si="7"/>
        <v>0</v>
      </c>
      <c r="BI122" s="365">
        <f t="shared" si="8"/>
        <v>0</v>
      </c>
      <c r="BJ122" s="227" t="s">
        <v>87</v>
      </c>
      <c r="BK122" s="365">
        <f t="shared" si="9"/>
        <v>0</v>
      </c>
      <c r="BL122" s="227" t="s">
        <v>91</v>
      </c>
      <c r="BM122" s="364" t="s">
        <v>1735</v>
      </c>
    </row>
    <row r="123" spans="2:65" s="242" customFormat="1" ht="16.5" customHeight="1">
      <c r="B123" s="352"/>
      <c r="C123" s="353" t="s">
        <v>89</v>
      </c>
      <c r="D123" s="353" t="s">
        <v>529</v>
      </c>
      <c r="E123" s="354" t="s">
        <v>541</v>
      </c>
      <c r="F123" s="355" t="s">
        <v>1736</v>
      </c>
      <c r="G123" s="356" t="s">
        <v>201</v>
      </c>
      <c r="H123" s="357">
        <v>2</v>
      </c>
      <c r="I123" s="358"/>
      <c r="J123" s="359">
        <f t="shared" si="0"/>
        <v>0</v>
      </c>
      <c r="K123" s="435"/>
      <c r="L123" s="243"/>
      <c r="M123" s="360" t="s">
        <v>406</v>
      </c>
      <c r="N123" s="361" t="s">
        <v>445</v>
      </c>
      <c r="P123" s="362">
        <f t="shared" si="1"/>
        <v>0</v>
      </c>
      <c r="Q123" s="362">
        <v>3.6900000000000002E-2</v>
      </c>
      <c r="R123" s="362">
        <f t="shared" si="2"/>
        <v>7.3800000000000004E-2</v>
      </c>
      <c r="S123" s="362">
        <v>0</v>
      </c>
      <c r="T123" s="363">
        <f t="shared" si="3"/>
        <v>0</v>
      </c>
      <c r="AR123" s="364" t="s">
        <v>91</v>
      </c>
      <c r="AT123" s="364" t="s">
        <v>529</v>
      </c>
      <c r="AU123" s="364" t="s">
        <v>293</v>
      </c>
      <c r="AY123" s="227" t="s">
        <v>528</v>
      </c>
      <c r="BE123" s="365">
        <f t="shared" si="4"/>
        <v>0</v>
      </c>
      <c r="BF123" s="365">
        <f t="shared" si="5"/>
        <v>0</v>
      </c>
      <c r="BG123" s="365">
        <f t="shared" si="6"/>
        <v>0</v>
      </c>
      <c r="BH123" s="365">
        <f t="shared" si="7"/>
        <v>0</v>
      </c>
      <c r="BI123" s="365">
        <f t="shared" si="8"/>
        <v>0</v>
      </c>
      <c r="BJ123" s="227" t="s">
        <v>87</v>
      </c>
      <c r="BK123" s="365">
        <f t="shared" si="9"/>
        <v>0</v>
      </c>
      <c r="BL123" s="227" t="s">
        <v>91</v>
      </c>
      <c r="BM123" s="364" t="s">
        <v>1737</v>
      </c>
    </row>
    <row r="124" spans="2:65" s="242" customFormat="1" ht="37.9" customHeight="1">
      <c r="B124" s="352"/>
      <c r="C124" s="353" t="s">
        <v>91</v>
      </c>
      <c r="D124" s="353" t="s">
        <v>529</v>
      </c>
      <c r="E124" s="354" t="s">
        <v>1738</v>
      </c>
      <c r="F124" s="355" t="s">
        <v>1739</v>
      </c>
      <c r="G124" s="356" t="s">
        <v>140</v>
      </c>
      <c r="H124" s="357">
        <v>4</v>
      </c>
      <c r="I124" s="358"/>
      <c r="J124" s="359">
        <f t="shared" si="0"/>
        <v>0</v>
      </c>
      <c r="K124" s="435"/>
      <c r="L124" s="243"/>
      <c r="M124" s="360" t="s">
        <v>406</v>
      </c>
      <c r="N124" s="361" t="s">
        <v>445</v>
      </c>
      <c r="P124" s="362">
        <f t="shared" si="1"/>
        <v>0</v>
      </c>
      <c r="Q124" s="362">
        <v>0</v>
      </c>
      <c r="R124" s="362">
        <f t="shared" si="2"/>
        <v>0</v>
      </c>
      <c r="S124" s="362">
        <v>0</v>
      </c>
      <c r="T124" s="363">
        <f t="shared" si="3"/>
        <v>0</v>
      </c>
      <c r="AR124" s="364" t="s">
        <v>91</v>
      </c>
      <c r="AT124" s="364" t="s">
        <v>529</v>
      </c>
      <c r="AU124" s="364" t="s">
        <v>293</v>
      </c>
      <c r="AY124" s="227" t="s">
        <v>528</v>
      </c>
      <c r="BE124" s="365">
        <f t="shared" si="4"/>
        <v>0</v>
      </c>
      <c r="BF124" s="365">
        <f t="shared" si="5"/>
        <v>0</v>
      </c>
      <c r="BG124" s="365">
        <f t="shared" si="6"/>
        <v>0</v>
      </c>
      <c r="BH124" s="365">
        <f t="shared" si="7"/>
        <v>0</v>
      </c>
      <c r="BI124" s="365">
        <f t="shared" si="8"/>
        <v>0</v>
      </c>
      <c r="BJ124" s="227" t="s">
        <v>87</v>
      </c>
      <c r="BK124" s="365">
        <f t="shared" si="9"/>
        <v>0</v>
      </c>
      <c r="BL124" s="227" t="s">
        <v>91</v>
      </c>
      <c r="BM124" s="364" t="s">
        <v>1740</v>
      </c>
    </row>
    <row r="125" spans="2:65" s="242" customFormat="1" ht="37.9" customHeight="1">
      <c r="B125" s="352"/>
      <c r="C125" s="353" t="s">
        <v>93</v>
      </c>
      <c r="D125" s="353" t="s">
        <v>529</v>
      </c>
      <c r="E125" s="354" t="s">
        <v>1741</v>
      </c>
      <c r="F125" s="355" t="s">
        <v>1742</v>
      </c>
      <c r="G125" s="356" t="s">
        <v>140</v>
      </c>
      <c r="H125" s="357">
        <v>2</v>
      </c>
      <c r="I125" s="358"/>
      <c r="J125" s="359">
        <f t="shared" si="0"/>
        <v>0</v>
      </c>
      <c r="K125" s="435"/>
      <c r="L125" s="243"/>
      <c r="M125" s="360" t="s">
        <v>406</v>
      </c>
      <c r="N125" s="361" t="s">
        <v>445</v>
      </c>
      <c r="P125" s="362">
        <f t="shared" si="1"/>
        <v>0</v>
      </c>
      <c r="Q125" s="362">
        <v>0</v>
      </c>
      <c r="R125" s="362">
        <f t="shared" si="2"/>
        <v>0</v>
      </c>
      <c r="S125" s="362">
        <v>0</v>
      </c>
      <c r="T125" s="363">
        <f t="shared" si="3"/>
        <v>0</v>
      </c>
      <c r="AR125" s="364" t="s">
        <v>91</v>
      </c>
      <c r="AT125" s="364" t="s">
        <v>529</v>
      </c>
      <c r="AU125" s="364" t="s">
        <v>293</v>
      </c>
      <c r="AY125" s="227" t="s">
        <v>528</v>
      </c>
      <c r="BE125" s="365">
        <f t="shared" si="4"/>
        <v>0</v>
      </c>
      <c r="BF125" s="365">
        <f t="shared" si="5"/>
        <v>0</v>
      </c>
      <c r="BG125" s="365">
        <f t="shared" si="6"/>
        <v>0</v>
      </c>
      <c r="BH125" s="365">
        <f t="shared" si="7"/>
        <v>0</v>
      </c>
      <c r="BI125" s="365">
        <f t="shared" si="8"/>
        <v>0</v>
      </c>
      <c r="BJ125" s="227" t="s">
        <v>87</v>
      </c>
      <c r="BK125" s="365">
        <f t="shared" si="9"/>
        <v>0</v>
      </c>
      <c r="BL125" s="227" t="s">
        <v>91</v>
      </c>
      <c r="BM125" s="364" t="s">
        <v>1743</v>
      </c>
    </row>
    <row r="126" spans="2:65" s="242" customFormat="1" ht="33" customHeight="1">
      <c r="B126" s="352"/>
      <c r="C126" s="353" t="s">
        <v>580</v>
      </c>
      <c r="D126" s="353" t="s">
        <v>529</v>
      </c>
      <c r="E126" s="354" t="s">
        <v>1744</v>
      </c>
      <c r="F126" s="355" t="s">
        <v>1745</v>
      </c>
      <c r="G126" s="356" t="s">
        <v>140</v>
      </c>
      <c r="H126" s="357">
        <v>34.200000000000003</v>
      </c>
      <c r="I126" s="358"/>
      <c r="J126" s="359">
        <f t="shared" si="0"/>
        <v>0</v>
      </c>
      <c r="K126" s="435"/>
      <c r="L126" s="243"/>
      <c r="M126" s="360" t="s">
        <v>406</v>
      </c>
      <c r="N126" s="361" t="s">
        <v>445</v>
      </c>
      <c r="P126" s="362">
        <f t="shared" si="1"/>
        <v>0</v>
      </c>
      <c r="Q126" s="362">
        <v>0</v>
      </c>
      <c r="R126" s="362">
        <f t="shared" si="2"/>
        <v>0</v>
      </c>
      <c r="S126" s="362">
        <v>0</v>
      </c>
      <c r="T126" s="363">
        <f t="shared" si="3"/>
        <v>0</v>
      </c>
      <c r="AR126" s="364" t="s">
        <v>91</v>
      </c>
      <c r="AT126" s="364" t="s">
        <v>529</v>
      </c>
      <c r="AU126" s="364" t="s">
        <v>293</v>
      </c>
      <c r="AY126" s="227" t="s">
        <v>528</v>
      </c>
      <c r="BE126" s="365">
        <f t="shared" si="4"/>
        <v>0</v>
      </c>
      <c r="BF126" s="365">
        <f t="shared" si="5"/>
        <v>0</v>
      </c>
      <c r="BG126" s="365">
        <f t="shared" si="6"/>
        <v>0</v>
      </c>
      <c r="BH126" s="365">
        <f t="shared" si="7"/>
        <v>0</v>
      </c>
      <c r="BI126" s="365">
        <f t="shared" si="8"/>
        <v>0</v>
      </c>
      <c r="BJ126" s="227" t="s">
        <v>87</v>
      </c>
      <c r="BK126" s="365">
        <f t="shared" si="9"/>
        <v>0</v>
      </c>
      <c r="BL126" s="227" t="s">
        <v>91</v>
      </c>
      <c r="BM126" s="364" t="s">
        <v>1746</v>
      </c>
    </row>
    <row r="127" spans="2:65" s="242" customFormat="1" ht="24.2" customHeight="1">
      <c r="B127" s="352"/>
      <c r="C127" s="353" t="s">
        <v>587</v>
      </c>
      <c r="D127" s="353" t="s">
        <v>529</v>
      </c>
      <c r="E127" s="354" t="s">
        <v>594</v>
      </c>
      <c r="F127" s="355" t="s">
        <v>1747</v>
      </c>
      <c r="G127" s="356" t="s">
        <v>140</v>
      </c>
      <c r="H127" s="357">
        <v>4</v>
      </c>
      <c r="I127" s="358"/>
      <c r="J127" s="359">
        <f t="shared" si="0"/>
        <v>0</v>
      </c>
      <c r="K127" s="435"/>
      <c r="L127" s="243"/>
      <c r="M127" s="360" t="s">
        <v>406</v>
      </c>
      <c r="N127" s="361" t="s">
        <v>445</v>
      </c>
      <c r="P127" s="362">
        <f t="shared" si="1"/>
        <v>0</v>
      </c>
      <c r="Q127" s="362">
        <v>0</v>
      </c>
      <c r="R127" s="362">
        <f t="shared" si="2"/>
        <v>0</v>
      </c>
      <c r="S127" s="362">
        <v>0</v>
      </c>
      <c r="T127" s="363">
        <f t="shared" si="3"/>
        <v>0</v>
      </c>
      <c r="AR127" s="364" t="s">
        <v>91</v>
      </c>
      <c r="AT127" s="364" t="s">
        <v>529</v>
      </c>
      <c r="AU127" s="364" t="s">
        <v>293</v>
      </c>
      <c r="AY127" s="227" t="s">
        <v>528</v>
      </c>
      <c r="BE127" s="365">
        <f t="shared" si="4"/>
        <v>0</v>
      </c>
      <c r="BF127" s="365">
        <f t="shared" si="5"/>
        <v>0</v>
      </c>
      <c r="BG127" s="365">
        <f t="shared" si="6"/>
        <v>0</v>
      </c>
      <c r="BH127" s="365">
        <f t="shared" si="7"/>
        <v>0</v>
      </c>
      <c r="BI127" s="365">
        <f t="shared" si="8"/>
        <v>0</v>
      </c>
      <c r="BJ127" s="227" t="s">
        <v>87</v>
      </c>
      <c r="BK127" s="365">
        <f t="shared" si="9"/>
        <v>0</v>
      </c>
      <c r="BL127" s="227" t="s">
        <v>91</v>
      </c>
      <c r="BM127" s="364" t="s">
        <v>1748</v>
      </c>
    </row>
    <row r="128" spans="2:65" s="242" customFormat="1" ht="24.2" customHeight="1">
      <c r="B128" s="352"/>
      <c r="C128" s="353" t="s">
        <v>95</v>
      </c>
      <c r="D128" s="353" t="s">
        <v>529</v>
      </c>
      <c r="E128" s="354" t="s">
        <v>1749</v>
      </c>
      <c r="F128" s="355" t="s">
        <v>1750</v>
      </c>
      <c r="G128" s="356" t="s">
        <v>157</v>
      </c>
      <c r="H128" s="357">
        <v>8</v>
      </c>
      <c r="I128" s="358"/>
      <c r="J128" s="359">
        <f t="shared" si="0"/>
        <v>0</v>
      </c>
      <c r="K128" s="435"/>
      <c r="L128" s="243"/>
      <c r="M128" s="360" t="s">
        <v>406</v>
      </c>
      <c r="N128" s="361" t="s">
        <v>445</v>
      </c>
      <c r="P128" s="362">
        <f t="shared" si="1"/>
        <v>0</v>
      </c>
      <c r="Q128" s="362">
        <v>2.2699999999999999E-3</v>
      </c>
      <c r="R128" s="362">
        <f t="shared" si="2"/>
        <v>1.8159999999999999E-2</v>
      </c>
      <c r="S128" s="362">
        <v>0</v>
      </c>
      <c r="T128" s="363">
        <f t="shared" si="3"/>
        <v>0</v>
      </c>
      <c r="AR128" s="364" t="s">
        <v>91</v>
      </c>
      <c r="AT128" s="364" t="s">
        <v>529</v>
      </c>
      <c r="AU128" s="364" t="s">
        <v>293</v>
      </c>
      <c r="AY128" s="227" t="s">
        <v>528</v>
      </c>
      <c r="BE128" s="365">
        <f t="shared" si="4"/>
        <v>0</v>
      </c>
      <c r="BF128" s="365">
        <f t="shared" si="5"/>
        <v>0</v>
      </c>
      <c r="BG128" s="365">
        <f t="shared" si="6"/>
        <v>0</v>
      </c>
      <c r="BH128" s="365">
        <f t="shared" si="7"/>
        <v>0</v>
      </c>
      <c r="BI128" s="365">
        <f t="shared" si="8"/>
        <v>0</v>
      </c>
      <c r="BJ128" s="227" t="s">
        <v>87</v>
      </c>
      <c r="BK128" s="365">
        <f t="shared" si="9"/>
        <v>0</v>
      </c>
      <c r="BL128" s="227" t="s">
        <v>91</v>
      </c>
      <c r="BM128" s="364" t="s">
        <v>1751</v>
      </c>
    </row>
    <row r="129" spans="2:65" s="242" customFormat="1" ht="24.2" customHeight="1">
      <c r="B129" s="352"/>
      <c r="C129" s="353" t="s">
        <v>600</v>
      </c>
      <c r="D129" s="353" t="s">
        <v>529</v>
      </c>
      <c r="E129" s="354" t="s">
        <v>1752</v>
      </c>
      <c r="F129" s="355" t="s">
        <v>1753</v>
      </c>
      <c r="G129" s="356" t="s">
        <v>157</v>
      </c>
      <c r="H129" s="357">
        <v>8</v>
      </c>
      <c r="I129" s="358"/>
      <c r="J129" s="359">
        <f t="shared" si="0"/>
        <v>0</v>
      </c>
      <c r="K129" s="435"/>
      <c r="L129" s="243"/>
      <c r="M129" s="360" t="s">
        <v>406</v>
      </c>
      <c r="N129" s="361" t="s">
        <v>445</v>
      </c>
      <c r="P129" s="362">
        <f t="shared" si="1"/>
        <v>0</v>
      </c>
      <c r="Q129" s="362">
        <v>0</v>
      </c>
      <c r="R129" s="362">
        <f t="shared" si="2"/>
        <v>0</v>
      </c>
      <c r="S129" s="362">
        <v>0</v>
      </c>
      <c r="T129" s="363">
        <f t="shared" si="3"/>
        <v>0</v>
      </c>
      <c r="AR129" s="364" t="s">
        <v>91</v>
      </c>
      <c r="AT129" s="364" t="s">
        <v>529</v>
      </c>
      <c r="AU129" s="364" t="s">
        <v>293</v>
      </c>
      <c r="AY129" s="227" t="s">
        <v>528</v>
      </c>
      <c r="BE129" s="365">
        <f t="shared" si="4"/>
        <v>0</v>
      </c>
      <c r="BF129" s="365">
        <f t="shared" si="5"/>
        <v>0</v>
      </c>
      <c r="BG129" s="365">
        <f t="shared" si="6"/>
        <v>0</v>
      </c>
      <c r="BH129" s="365">
        <f t="shared" si="7"/>
        <v>0</v>
      </c>
      <c r="BI129" s="365">
        <f t="shared" si="8"/>
        <v>0</v>
      </c>
      <c r="BJ129" s="227" t="s">
        <v>87</v>
      </c>
      <c r="BK129" s="365">
        <f t="shared" si="9"/>
        <v>0</v>
      </c>
      <c r="BL129" s="227" t="s">
        <v>91</v>
      </c>
      <c r="BM129" s="364" t="s">
        <v>1754</v>
      </c>
    </row>
    <row r="130" spans="2:65" s="242" customFormat="1" ht="33" customHeight="1">
      <c r="B130" s="352"/>
      <c r="C130" s="353" t="s">
        <v>615</v>
      </c>
      <c r="D130" s="353" t="s">
        <v>529</v>
      </c>
      <c r="E130" s="354" t="s">
        <v>1755</v>
      </c>
      <c r="F130" s="355" t="s">
        <v>1756</v>
      </c>
      <c r="G130" s="356" t="s">
        <v>140</v>
      </c>
      <c r="H130" s="357">
        <v>38.200000000000003</v>
      </c>
      <c r="I130" s="358"/>
      <c r="J130" s="359">
        <f t="shared" si="0"/>
        <v>0</v>
      </c>
      <c r="K130" s="435"/>
      <c r="L130" s="243"/>
      <c r="M130" s="360" t="s">
        <v>406</v>
      </c>
      <c r="N130" s="361" t="s">
        <v>445</v>
      </c>
      <c r="P130" s="362">
        <f t="shared" si="1"/>
        <v>0</v>
      </c>
      <c r="Q130" s="362">
        <v>0</v>
      </c>
      <c r="R130" s="362">
        <f t="shared" si="2"/>
        <v>0</v>
      </c>
      <c r="S130" s="362">
        <v>0</v>
      </c>
      <c r="T130" s="363">
        <f t="shared" si="3"/>
        <v>0</v>
      </c>
      <c r="AR130" s="364" t="s">
        <v>91</v>
      </c>
      <c r="AT130" s="364" t="s">
        <v>529</v>
      </c>
      <c r="AU130" s="364" t="s">
        <v>293</v>
      </c>
      <c r="AY130" s="227" t="s">
        <v>528</v>
      </c>
      <c r="BE130" s="365">
        <f t="shared" si="4"/>
        <v>0</v>
      </c>
      <c r="BF130" s="365">
        <f t="shared" si="5"/>
        <v>0</v>
      </c>
      <c r="BG130" s="365">
        <f t="shared" si="6"/>
        <v>0</v>
      </c>
      <c r="BH130" s="365">
        <f t="shared" si="7"/>
        <v>0</v>
      </c>
      <c r="BI130" s="365">
        <f t="shared" si="8"/>
        <v>0</v>
      </c>
      <c r="BJ130" s="227" t="s">
        <v>87</v>
      </c>
      <c r="BK130" s="365">
        <f t="shared" si="9"/>
        <v>0</v>
      </c>
      <c r="BL130" s="227" t="s">
        <v>91</v>
      </c>
      <c r="BM130" s="364" t="s">
        <v>1757</v>
      </c>
    </row>
    <row r="131" spans="2:65" s="242" customFormat="1" ht="37.9" customHeight="1">
      <c r="B131" s="352"/>
      <c r="C131" s="353" t="s">
        <v>620</v>
      </c>
      <c r="D131" s="353" t="s">
        <v>529</v>
      </c>
      <c r="E131" s="354" t="s">
        <v>1758</v>
      </c>
      <c r="F131" s="355" t="s">
        <v>1759</v>
      </c>
      <c r="G131" s="356" t="s">
        <v>140</v>
      </c>
      <c r="H131" s="357">
        <v>38.200000000000003</v>
      </c>
      <c r="I131" s="358"/>
      <c r="J131" s="359">
        <f t="shared" si="0"/>
        <v>0</v>
      </c>
      <c r="K131" s="435"/>
      <c r="L131" s="243"/>
      <c r="M131" s="360" t="s">
        <v>406</v>
      </c>
      <c r="N131" s="361" t="s">
        <v>445</v>
      </c>
      <c r="P131" s="362">
        <f t="shared" si="1"/>
        <v>0</v>
      </c>
      <c r="Q131" s="362">
        <v>0</v>
      </c>
      <c r="R131" s="362">
        <f t="shared" si="2"/>
        <v>0</v>
      </c>
      <c r="S131" s="362">
        <v>0</v>
      </c>
      <c r="T131" s="363">
        <f t="shared" si="3"/>
        <v>0</v>
      </c>
      <c r="AR131" s="364" t="s">
        <v>91</v>
      </c>
      <c r="AT131" s="364" t="s">
        <v>529</v>
      </c>
      <c r="AU131" s="364" t="s">
        <v>293</v>
      </c>
      <c r="AY131" s="227" t="s">
        <v>528</v>
      </c>
      <c r="BE131" s="365">
        <f t="shared" si="4"/>
        <v>0</v>
      </c>
      <c r="BF131" s="365">
        <f t="shared" si="5"/>
        <v>0</v>
      </c>
      <c r="BG131" s="365">
        <f t="shared" si="6"/>
        <v>0</v>
      </c>
      <c r="BH131" s="365">
        <f t="shared" si="7"/>
        <v>0</v>
      </c>
      <c r="BI131" s="365">
        <f t="shared" si="8"/>
        <v>0</v>
      </c>
      <c r="BJ131" s="227" t="s">
        <v>87</v>
      </c>
      <c r="BK131" s="365">
        <f t="shared" si="9"/>
        <v>0</v>
      </c>
      <c r="BL131" s="227" t="s">
        <v>91</v>
      </c>
      <c r="BM131" s="364" t="s">
        <v>1760</v>
      </c>
    </row>
    <row r="132" spans="2:65" s="242" customFormat="1" ht="33" customHeight="1">
      <c r="B132" s="352"/>
      <c r="C132" s="353" t="s">
        <v>629</v>
      </c>
      <c r="D132" s="353" t="s">
        <v>529</v>
      </c>
      <c r="E132" s="354" t="s">
        <v>1761</v>
      </c>
      <c r="F132" s="355" t="s">
        <v>1762</v>
      </c>
      <c r="G132" s="356" t="s">
        <v>140</v>
      </c>
      <c r="H132" s="357">
        <v>12.18</v>
      </c>
      <c r="I132" s="358"/>
      <c r="J132" s="359">
        <f t="shared" si="0"/>
        <v>0</v>
      </c>
      <c r="K132" s="435"/>
      <c r="L132" s="243"/>
      <c r="M132" s="360" t="s">
        <v>406</v>
      </c>
      <c r="N132" s="361" t="s">
        <v>445</v>
      </c>
      <c r="P132" s="362">
        <f t="shared" si="1"/>
        <v>0</v>
      </c>
      <c r="Q132" s="362">
        <v>0</v>
      </c>
      <c r="R132" s="362">
        <f t="shared" si="2"/>
        <v>0</v>
      </c>
      <c r="S132" s="362">
        <v>0</v>
      </c>
      <c r="T132" s="363">
        <f t="shared" si="3"/>
        <v>0</v>
      </c>
      <c r="AR132" s="364" t="s">
        <v>91</v>
      </c>
      <c r="AT132" s="364" t="s">
        <v>529</v>
      </c>
      <c r="AU132" s="364" t="s">
        <v>293</v>
      </c>
      <c r="AY132" s="227" t="s">
        <v>528</v>
      </c>
      <c r="BE132" s="365">
        <f t="shared" si="4"/>
        <v>0</v>
      </c>
      <c r="BF132" s="365">
        <f t="shared" si="5"/>
        <v>0</v>
      </c>
      <c r="BG132" s="365">
        <f t="shared" si="6"/>
        <v>0</v>
      </c>
      <c r="BH132" s="365">
        <f t="shared" si="7"/>
        <v>0</v>
      </c>
      <c r="BI132" s="365">
        <f t="shared" si="8"/>
        <v>0</v>
      </c>
      <c r="BJ132" s="227" t="s">
        <v>87</v>
      </c>
      <c r="BK132" s="365">
        <f t="shared" si="9"/>
        <v>0</v>
      </c>
      <c r="BL132" s="227" t="s">
        <v>91</v>
      </c>
      <c r="BM132" s="364" t="s">
        <v>1763</v>
      </c>
    </row>
    <row r="133" spans="2:65" s="242" customFormat="1" ht="16.5" customHeight="1">
      <c r="B133" s="352"/>
      <c r="C133" s="395" t="s">
        <v>635</v>
      </c>
      <c r="D133" s="395" t="s">
        <v>679</v>
      </c>
      <c r="E133" s="396" t="s">
        <v>1764</v>
      </c>
      <c r="F133" s="397" t="s">
        <v>1765</v>
      </c>
      <c r="G133" s="398" t="s">
        <v>343</v>
      </c>
      <c r="H133" s="399">
        <v>16.443000000000001</v>
      </c>
      <c r="I133" s="400"/>
      <c r="J133" s="401">
        <f t="shared" si="0"/>
        <v>0</v>
      </c>
      <c r="K133" s="437"/>
      <c r="L133" s="402"/>
      <c r="M133" s="403" t="s">
        <v>406</v>
      </c>
      <c r="N133" s="404" t="s">
        <v>445</v>
      </c>
      <c r="P133" s="362">
        <f t="shared" si="1"/>
        <v>0</v>
      </c>
      <c r="Q133" s="362">
        <v>1</v>
      </c>
      <c r="R133" s="362">
        <f t="shared" si="2"/>
        <v>16.443000000000001</v>
      </c>
      <c r="S133" s="362">
        <v>0</v>
      </c>
      <c r="T133" s="363">
        <f t="shared" si="3"/>
        <v>0</v>
      </c>
      <c r="AR133" s="364" t="s">
        <v>95</v>
      </c>
      <c r="AT133" s="364" t="s">
        <v>679</v>
      </c>
      <c r="AU133" s="364" t="s">
        <v>293</v>
      </c>
      <c r="AY133" s="227" t="s">
        <v>528</v>
      </c>
      <c r="BE133" s="365">
        <f t="shared" si="4"/>
        <v>0</v>
      </c>
      <c r="BF133" s="365">
        <f t="shared" si="5"/>
        <v>0</v>
      </c>
      <c r="BG133" s="365">
        <f t="shared" si="6"/>
        <v>0</v>
      </c>
      <c r="BH133" s="365">
        <f t="shared" si="7"/>
        <v>0</v>
      </c>
      <c r="BI133" s="365">
        <f t="shared" si="8"/>
        <v>0</v>
      </c>
      <c r="BJ133" s="227" t="s">
        <v>87</v>
      </c>
      <c r="BK133" s="365">
        <f t="shared" si="9"/>
        <v>0</v>
      </c>
      <c r="BL133" s="227" t="s">
        <v>91</v>
      </c>
      <c r="BM133" s="364" t="s">
        <v>1766</v>
      </c>
    </row>
    <row r="134" spans="2:65" s="242" customFormat="1" ht="37.9" customHeight="1">
      <c r="B134" s="352"/>
      <c r="C134" s="353" t="s">
        <v>640</v>
      </c>
      <c r="D134" s="353" t="s">
        <v>529</v>
      </c>
      <c r="E134" s="354" t="s">
        <v>1767</v>
      </c>
      <c r="F134" s="355" t="s">
        <v>1768</v>
      </c>
      <c r="G134" s="356" t="s">
        <v>140</v>
      </c>
      <c r="H134" s="357">
        <v>2</v>
      </c>
      <c r="I134" s="358"/>
      <c r="J134" s="359">
        <f t="shared" si="0"/>
        <v>0</v>
      </c>
      <c r="K134" s="435"/>
      <c r="L134" s="243"/>
      <c r="M134" s="360" t="s">
        <v>406</v>
      </c>
      <c r="N134" s="361" t="s">
        <v>445</v>
      </c>
      <c r="P134" s="362">
        <f t="shared" si="1"/>
        <v>0</v>
      </c>
      <c r="Q134" s="362">
        <v>0</v>
      </c>
      <c r="R134" s="362">
        <f t="shared" si="2"/>
        <v>0</v>
      </c>
      <c r="S134" s="362">
        <v>0</v>
      </c>
      <c r="T134" s="363">
        <f t="shared" si="3"/>
        <v>0</v>
      </c>
      <c r="AR134" s="364" t="s">
        <v>91</v>
      </c>
      <c r="AT134" s="364" t="s">
        <v>529</v>
      </c>
      <c r="AU134" s="364" t="s">
        <v>293</v>
      </c>
      <c r="AY134" s="227" t="s">
        <v>528</v>
      </c>
      <c r="BE134" s="365">
        <f t="shared" si="4"/>
        <v>0</v>
      </c>
      <c r="BF134" s="365">
        <f t="shared" si="5"/>
        <v>0</v>
      </c>
      <c r="BG134" s="365">
        <f t="shared" si="6"/>
        <v>0</v>
      </c>
      <c r="BH134" s="365">
        <f t="shared" si="7"/>
        <v>0</v>
      </c>
      <c r="BI134" s="365">
        <f t="shared" si="8"/>
        <v>0</v>
      </c>
      <c r="BJ134" s="227" t="s">
        <v>87</v>
      </c>
      <c r="BK134" s="365">
        <f t="shared" si="9"/>
        <v>0</v>
      </c>
      <c r="BL134" s="227" t="s">
        <v>91</v>
      </c>
      <c r="BM134" s="364" t="s">
        <v>1769</v>
      </c>
    </row>
    <row r="135" spans="2:65" s="242" customFormat="1" ht="24.2" customHeight="1">
      <c r="B135" s="352"/>
      <c r="C135" s="353" t="s">
        <v>419</v>
      </c>
      <c r="D135" s="353" t="s">
        <v>529</v>
      </c>
      <c r="E135" s="354" t="s">
        <v>1770</v>
      </c>
      <c r="F135" s="355" t="s">
        <v>1771</v>
      </c>
      <c r="G135" s="356" t="s">
        <v>140</v>
      </c>
      <c r="H135" s="357">
        <v>2</v>
      </c>
      <c r="I135" s="358"/>
      <c r="J135" s="359">
        <f t="shared" si="0"/>
        <v>0</v>
      </c>
      <c r="K135" s="435"/>
      <c r="L135" s="243"/>
      <c r="M135" s="360" t="s">
        <v>406</v>
      </c>
      <c r="N135" s="361" t="s">
        <v>445</v>
      </c>
      <c r="P135" s="362">
        <f t="shared" si="1"/>
        <v>0</v>
      </c>
      <c r="Q135" s="362">
        <v>0</v>
      </c>
      <c r="R135" s="362">
        <f t="shared" si="2"/>
        <v>0</v>
      </c>
      <c r="S135" s="362">
        <v>0</v>
      </c>
      <c r="T135" s="363">
        <f t="shared" si="3"/>
        <v>0</v>
      </c>
      <c r="AR135" s="364" t="s">
        <v>91</v>
      </c>
      <c r="AT135" s="364" t="s">
        <v>529</v>
      </c>
      <c r="AU135" s="364" t="s">
        <v>293</v>
      </c>
      <c r="AY135" s="227" t="s">
        <v>528</v>
      </c>
      <c r="BE135" s="365">
        <f t="shared" si="4"/>
        <v>0</v>
      </c>
      <c r="BF135" s="365">
        <f t="shared" si="5"/>
        <v>0</v>
      </c>
      <c r="BG135" s="365">
        <f t="shared" si="6"/>
        <v>0</v>
      </c>
      <c r="BH135" s="365">
        <f t="shared" si="7"/>
        <v>0</v>
      </c>
      <c r="BI135" s="365">
        <f t="shared" si="8"/>
        <v>0</v>
      </c>
      <c r="BJ135" s="227" t="s">
        <v>87</v>
      </c>
      <c r="BK135" s="365">
        <f t="shared" si="9"/>
        <v>0</v>
      </c>
      <c r="BL135" s="227" t="s">
        <v>91</v>
      </c>
      <c r="BM135" s="364" t="s">
        <v>1772</v>
      </c>
    </row>
    <row r="136" spans="2:65" s="242" customFormat="1" ht="33" customHeight="1">
      <c r="B136" s="352"/>
      <c r="C136" s="353" t="s">
        <v>657</v>
      </c>
      <c r="D136" s="353" t="s">
        <v>529</v>
      </c>
      <c r="E136" s="354" t="s">
        <v>1773</v>
      </c>
      <c r="F136" s="355" t="s">
        <v>1774</v>
      </c>
      <c r="G136" s="356" t="s">
        <v>140</v>
      </c>
      <c r="H136" s="357">
        <v>18.512</v>
      </c>
      <c r="I136" s="358"/>
      <c r="J136" s="359">
        <f t="shared" si="0"/>
        <v>0</v>
      </c>
      <c r="K136" s="435"/>
      <c r="L136" s="243"/>
      <c r="M136" s="360" t="s">
        <v>406</v>
      </c>
      <c r="N136" s="361" t="s">
        <v>445</v>
      </c>
      <c r="P136" s="362">
        <f t="shared" si="1"/>
        <v>0</v>
      </c>
      <c r="Q136" s="362">
        <v>0</v>
      </c>
      <c r="R136" s="362">
        <f t="shared" si="2"/>
        <v>0</v>
      </c>
      <c r="S136" s="362">
        <v>0</v>
      </c>
      <c r="T136" s="363">
        <f t="shared" si="3"/>
        <v>0</v>
      </c>
      <c r="AR136" s="364" t="s">
        <v>91</v>
      </c>
      <c r="AT136" s="364" t="s">
        <v>529</v>
      </c>
      <c r="AU136" s="364" t="s">
        <v>293</v>
      </c>
      <c r="AY136" s="227" t="s">
        <v>528</v>
      </c>
      <c r="BE136" s="365">
        <f t="shared" si="4"/>
        <v>0</v>
      </c>
      <c r="BF136" s="365">
        <f t="shared" si="5"/>
        <v>0</v>
      </c>
      <c r="BG136" s="365">
        <f t="shared" si="6"/>
        <v>0</v>
      </c>
      <c r="BH136" s="365">
        <f t="shared" si="7"/>
        <v>0</v>
      </c>
      <c r="BI136" s="365">
        <f t="shared" si="8"/>
        <v>0</v>
      </c>
      <c r="BJ136" s="227" t="s">
        <v>87</v>
      </c>
      <c r="BK136" s="365">
        <f t="shared" si="9"/>
        <v>0</v>
      </c>
      <c r="BL136" s="227" t="s">
        <v>91</v>
      </c>
      <c r="BM136" s="364" t="s">
        <v>1775</v>
      </c>
    </row>
    <row r="137" spans="2:65" s="242" customFormat="1" ht="24.2" customHeight="1">
      <c r="B137" s="352"/>
      <c r="C137" s="353" t="s">
        <v>662</v>
      </c>
      <c r="D137" s="353" t="s">
        <v>529</v>
      </c>
      <c r="E137" s="354" t="s">
        <v>1776</v>
      </c>
      <c r="F137" s="355" t="s">
        <v>1777</v>
      </c>
      <c r="G137" s="356" t="s">
        <v>140</v>
      </c>
      <c r="H137" s="357">
        <v>5.12</v>
      </c>
      <c r="I137" s="358"/>
      <c r="J137" s="359">
        <f t="shared" si="0"/>
        <v>0</v>
      </c>
      <c r="K137" s="435"/>
      <c r="L137" s="243"/>
      <c r="M137" s="360" t="s">
        <v>406</v>
      </c>
      <c r="N137" s="361" t="s">
        <v>445</v>
      </c>
      <c r="P137" s="362">
        <f t="shared" si="1"/>
        <v>0</v>
      </c>
      <c r="Q137" s="362">
        <v>0</v>
      </c>
      <c r="R137" s="362">
        <f t="shared" si="2"/>
        <v>0</v>
      </c>
      <c r="S137" s="362">
        <v>0</v>
      </c>
      <c r="T137" s="363">
        <f t="shared" si="3"/>
        <v>0</v>
      </c>
      <c r="AR137" s="364" t="s">
        <v>91</v>
      </c>
      <c r="AT137" s="364" t="s">
        <v>529</v>
      </c>
      <c r="AU137" s="364" t="s">
        <v>293</v>
      </c>
      <c r="AY137" s="227" t="s">
        <v>528</v>
      </c>
      <c r="BE137" s="365">
        <f t="shared" si="4"/>
        <v>0</v>
      </c>
      <c r="BF137" s="365">
        <f t="shared" si="5"/>
        <v>0</v>
      </c>
      <c r="BG137" s="365">
        <f t="shared" si="6"/>
        <v>0</v>
      </c>
      <c r="BH137" s="365">
        <f t="shared" si="7"/>
        <v>0</v>
      </c>
      <c r="BI137" s="365">
        <f t="shared" si="8"/>
        <v>0</v>
      </c>
      <c r="BJ137" s="227" t="s">
        <v>87</v>
      </c>
      <c r="BK137" s="365">
        <f t="shared" si="9"/>
        <v>0</v>
      </c>
      <c r="BL137" s="227" t="s">
        <v>91</v>
      </c>
      <c r="BM137" s="364" t="s">
        <v>1778</v>
      </c>
    </row>
    <row r="138" spans="2:65" s="242" customFormat="1" ht="16.5" customHeight="1">
      <c r="B138" s="352"/>
      <c r="C138" s="395" t="s">
        <v>330</v>
      </c>
      <c r="D138" s="395" t="s">
        <v>679</v>
      </c>
      <c r="E138" s="396" t="s">
        <v>1779</v>
      </c>
      <c r="F138" s="397" t="s">
        <v>1780</v>
      </c>
      <c r="G138" s="398" t="s">
        <v>140</v>
      </c>
      <c r="H138" s="399">
        <v>28.398</v>
      </c>
      <c r="I138" s="400"/>
      <c r="J138" s="401">
        <f t="shared" si="0"/>
        <v>0</v>
      </c>
      <c r="K138" s="437"/>
      <c r="L138" s="402"/>
      <c r="M138" s="439" t="s">
        <v>406</v>
      </c>
      <c r="N138" s="440" t="s">
        <v>445</v>
      </c>
      <c r="O138" s="406"/>
      <c r="P138" s="410">
        <f t="shared" si="1"/>
        <v>0</v>
      </c>
      <c r="Q138" s="410">
        <v>1E-3</v>
      </c>
      <c r="R138" s="410">
        <f t="shared" si="2"/>
        <v>2.8398E-2</v>
      </c>
      <c r="S138" s="410">
        <v>0</v>
      </c>
      <c r="T138" s="411">
        <f t="shared" si="3"/>
        <v>0</v>
      </c>
      <c r="AR138" s="364" t="s">
        <v>95</v>
      </c>
      <c r="AT138" s="364" t="s">
        <v>679</v>
      </c>
      <c r="AU138" s="364" t="s">
        <v>293</v>
      </c>
      <c r="AY138" s="227" t="s">
        <v>528</v>
      </c>
      <c r="BE138" s="365">
        <f t="shared" si="4"/>
        <v>0</v>
      </c>
      <c r="BF138" s="365">
        <f t="shared" si="5"/>
        <v>0</v>
      </c>
      <c r="BG138" s="365">
        <f t="shared" si="6"/>
        <v>0</v>
      </c>
      <c r="BH138" s="365">
        <f t="shared" si="7"/>
        <v>0</v>
      </c>
      <c r="BI138" s="365">
        <f t="shared" si="8"/>
        <v>0</v>
      </c>
      <c r="BJ138" s="227" t="s">
        <v>87</v>
      </c>
      <c r="BK138" s="365">
        <f t="shared" si="9"/>
        <v>0</v>
      </c>
      <c r="BL138" s="227" t="s">
        <v>91</v>
      </c>
      <c r="BM138" s="364" t="s">
        <v>1781</v>
      </c>
    </row>
    <row r="139" spans="2:65" s="242" customFormat="1" ht="6.95" customHeight="1">
      <c r="B139" s="253"/>
      <c r="C139" s="254"/>
      <c r="D139" s="254"/>
      <c r="E139" s="254"/>
      <c r="F139" s="254"/>
      <c r="G139" s="254"/>
      <c r="H139" s="254"/>
      <c r="I139" s="254"/>
      <c r="J139" s="254"/>
      <c r="K139" s="254"/>
      <c r="L139" s="243"/>
    </row>
  </sheetData>
  <autoFilter ref="C117:K138" xr:uid="{00000000-0009-0000-0000-000002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E0676-03D6-4C46-B1C9-6B5B8F92A10B}">
  <sheetPr>
    <tabColor rgb="FF66FF66"/>
  </sheetPr>
  <dimension ref="A1:O61"/>
  <sheetViews>
    <sheetView showGridLines="0" topLeftCell="B1" zoomScaleNormal="100" zoomScaleSheetLayoutView="75" workbookViewId="0">
      <selection activeCell="G25" sqref="G25:I25"/>
    </sheetView>
  </sheetViews>
  <sheetFormatPr defaultColWidth="9" defaultRowHeight="12.75"/>
  <cols>
    <col min="1" max="1" width="8.42578125" style="3" hidden="1" customWidth="1"/>
    <col min="2" max="2" width="9.140625" style="3" customWidth="1"/>
    <col min="3" max="3" width="7.42578125" style="3" customWidth="1"/>
    <col min="4" max="4" width="13.42578125" style="3" customWidth="1"/>
    <col min="5" max="5" width="12.140625" style="3" customWidth="1"/>
    <col min="6" max="6" width="11.42578125" style="3" customWidth="1"/>
    <col min="7" max="9" width="12.7109375" style="3" customWidth="1"/>
    <col min="10" max="10" width="6.7109375" style="3" customWidth="1"/>
    <col min="11" max="11" width="4.28515625" style="3" customWidth="1"/>
    <col min="12" max="15" width="10.7109375" style="3" customWidth="1"/>
    <col min="16" max="16384" width="9" style="3"/>
  </cols>
  <sheetData>
    <row r="1" spans="1:15" ht="33.75" customHeight="1">
      <c r="A1" s="4" t="s">
        <v>46</v>
      </c>
      <c r="B1" s="463" t="s">
        <v>47</v>
      </c>
      <c r="C1" s="464"/>
      <c r="D1" s="464"/>
      <c r="E1" s="464"/>
      <c r="F1" s="464"/>
      <c r="G1" s="464"/>
      <c r="H1" s="464"/>
      <c r="I1" s="464"/>
      <c r="J1" s="465"/>
    </row>
    <row r="2" spans="1:15" ht="23.25" customHeight="1">
      <c r="A2" s="24"/>
      <c r="B2" s="62" t="s">
        <v>48</v>
      </c>
      <c r="C2" s="63"/>
      <c r="D2" s="466" t="s">
        <v>37</v>
      </c>
      <c r="E2" s="467"/>
      <c r="F2" s="467"/>
      <c r="G2" s="467"/>
      <c r="H2" s="467"/>
      <c r="I2" s="467"/>
      <c r="J2" s="468"/>
      <c r="O2" s="64"/>
    </row>
    <row r="3" spans="1:15" ht="23.25" customHeight="1">
      <c r="A3" s="24"/>
      <c r="B3" s="65" t="s">
        <v>49</v>
      </c>
      <c r="C3" s="66"/>
      <c r="D3" s="469" t="s">
        <v>50</v>
      </c>
      <c r="E3" s="470"/>
      <c r="F3" s="470"/>
      <c r="G3" s="470"/>
      <c r="H3" s="470"/>
      <c r="I3" s="470"/>
      <c r="J3" s="471"/>
    </row>
    <row r="4" spans="1:15" ht="23.25" hidden="1" customHeight="1">
      <c r="A4" s="24"/>
      <c r="B4" s="67" t="s">
        <v>51</v>
      </c>
      <c r="C4" s="68"/>
      <c r="D4" s="69"/>
      <c r="E4" s="69"/>
      <c r="F4" s="70"/>
      <c r="G4" s="70"/>
      <c r="H4" s="70"/>
      <c r="I4" s="70"/>
      <c r="J4" s="71"/>
    </row>
    <row r="5" spans="1:15" ht="24" customHeight="1">
      <c r="A5" s="24"/>
      <c r="B5" s="72" t="s">
        <v>52</v>
      </c>
      <c r="D5" s="73"/>
      <c r="E5" s="74"/>
      <c r="F5" s="74"/>
      <c r="G5" s="74"/>
      <c r="H5" s="75" t="s">
        <v>53</v>
      </c>
      <c r="I5" s="73"/>
      <c r="J5" s="12"/>
    </row>
    <row r="6" spans="1:15" ht="15.75" customHeight="1">
      <c r="A6" s="24"/>
      <c r="B6" s="76"/>
      <c r="C6" s="74"/>
      <c r="D6" s="73"/>
      <c r="E6" s="74"/>
      <c r="F6" s="74"/>
      <c r="G6" s="74"/>
      <c r="H6" s="75" t="s">
        <v>54</v>
      </c>
      <c r="I6" s="73"/>
      <c r="J6" s="12"/>
    </row>
    <row r="7" spans="1:15" ht="15.75" customHeight="1">
      <c r="A7" s="24"/>
      <c r="B7" s="77"/>
      <c r="C7" s="78"/>
      <c r="D7" s="79"/>
      <c r="E7" s="80"/>
      <c r="F7" s="80"/>
      <c r="G7" s="80"/>
      <c r="H7" s="81"/>
      <c r="I7" s="80"/>
      <c r="J7" s="82"/>
    </row>
    <row r="8" spans="1:15" ht="24" hidden="1" customHeight="1">
      <c r="A8" s="24"/>
      <c r="B8" s="72" t="s">
        <v>55</v>
      </c>
      <c r="D8" s="83"/>
      <c r="H8" s="75" t="s">
        <v>53</v>
      </c>
      <c r="I8" s="83"/>
      <c r="J8" s="12"/>
    </row>
    <row r="9" spans="1:15" ht="15.75" hidden="1" customHeight="1">
      <c r="A9" s="24"/>
      <c r="B9" s="24"/>
      <c r="D9" s="83"/>
      <c r="H9" s="75" t="s">
        <v>54</v>
      </c>
      <c r="I9" s="83"/>
      <c r="J9" s="12"/>
    </row>
    <row r="10" spans="1:15" ht="15.75" hidden="1" customHeight="1">
      <c r="A10" s="24"/>
      <c r="B10" s="84"/>
      <c r="C10" s="85"/>
      <c r="D10" s="86"/>
      <c r="E10" s="81"/>
      <c r="F10" s="81"/>
      <c r="G10" s="87"/>
      <c r="H10" s="87"/>
      <c r="I10" s="88"/>
      <c r="J10" s="82"/>
    </row>
    <row r="11" spans="1:15" ht="24" customHeight="1">
      <c r="A11" s="24"/>
      <c r="B11" s="72" t="s">
        <v>56</v>
      </c>
      <c r="D11" s="472"/>
      <c r="E11" s="472"/>
      <c r="F11" s="472"/>
      <c r="G11" s="472"/>
      <c r="H11" s="75" t="s">
        <v>53</v>
      </c>
      <c r="I11" s="89"/>
      <c r="J11" s="12"/>
    </row>
    <row r="12" spans="1:15" ht="15.75" customHeight="1">
      <c r="A12" s="24"/>
      <c r="B12" s="76"/>
      <c r="C12" s="74"/>
      <c r="D12" s="473"/>
      <c r="E12" s="473"/>
      <c r="F12" s="473"/>
      <c r="G12" s="473"/>
      <c r="H12" s="75" t="s">
        <v>54</v>
      </c>
      <c r="I12" s="89"/>
      <c r="J12" s="12"/>
    </row>
    <row r="13" spans="1:15" ht="15.75" customHeight="1">
      <c r="A13" s="24"/>
      <c r="B13" s="77"/>
      <c r="C13" s="90"/>
      <c r="D13" s="462"/>
      <c r="E13" s="462"/>
      <c r="F13" s="462"/>
      <c r="G13" s="462"/>
      <c r="H13" s="91"/>
      <c r="I13" s="80"/>
      <c r="J13" s="82"/>
    </row>
    <row r="14" spans="1:15" ht="24" hidden="1" customHeight="1">
      <c r="A14" s="24"/>
      <c r="B14" s="92" t="s">
        <v>57</v>
      </c>
      <c r="C14" s="93"/>
      <c r="D14" s="94" t="s">
        <v>8</v>
      </c>
      <c r="E14" s="95"/>
      <c r="F14" s="95"/>
      <c r="G14" s="95"/>
      <c r="H14" s="96"/>
      <c r="I14" s="95"/>
      <c r="J14" s="17"/>
    </row>
    <row r="15" spans="1:15" ht="32.25" customHeight="1">
      <c r="A15" s="24"/>
      <c r="B15" s="84" t="s">
        <v>58</v>
      </c>
      <c r="C15" s="97"/>
      <c r="D15" s="87"/>
      <c r="E15" s="474"/>
      <c r="F15" s="474"/>
      <c r="G15" s="475"/>
      <c r="H15" s="475"/>
      <c r="I15" s="475" t="s">
        <v>23</v>
      </c>
      <c r="J15" s="476"/>
    </row>
    <row r="16" spans="1:15" ht="23.25" customHeight="1">
      <c r="A16" s="98" t="s">
        <v>59</v>
      </c>
      <c r="B16" s="99" t="s">
        <v>59</v>
      </c>
      <c r="C16" s="100"/>
      <c r="D16" s="21"/>
      <c r="E16" s="477"/>
      <c r="F16" s="478"/>
      <c r="G16" s="477"/>
      <c r="H16" s="478"/>
      <c r="I16" s="477">
        <f>SUMIF(F47:F57,A16,I47:I57)+SUMIF(F47:F57,"PSU",I47:I57)</f>
        <v>0</v>
      </c>
      <c r="J16" s="479"/>
    </row>
    <row r="17" spans="1:10" ht="23.25" customHeight="1">
      <c r="A17" s="98" t="s">
        <v>60</v>
      </c>
      <c r="B17" s="99" t="s">
        <v>60</v>
      </c>
      <c r="C17" s="100"/>
      <c r="D17" s="21"/>
      <c r="E17" s="477"/>
      <c r="F17" s="478"/>
      <c r="G17" s="477"/>
      <c r="H17" s="478"/>
      <c r="I17" s="477">
        <f>SUMIF(F47:F57,A17,I47:I57)</f>
        <v>0</v>
      </c>
      <c r="J17" s="479"/>
    </row>
    <row r="18" spans="1:10" ht="23.25" customHeight="1">
      <c r="A18" s="98" t="s">
        <v>61</v>
      </c>
      <c r="B18" s="99" t="s">
        <v>61</v>
      </c>
      <c r="C18" s="100"/>
      <c r="D18" s="21"/>
      <c r="E18" s="477"/>
      <c r="F18" s="478"/>
      <c r="G18" s="477"/>
      <c r="H18" s="478"/>
      <c r="I18" s="477">
        <f>SUMIF(F47:F57,A18,I47:I57)</f>
        <v>0</v>
      </c>
      <c r="J18" s="479"/>
    </row>
    <row r="19" spans="1:10" ht="23.25" customHeight="1">
      <c r="A19" s="98" t="s">
        <v>62</v>
      </c>
      <c r="B19" s="99" t="s">
        <v>63</v>
      </c>
      <c r="C19" s="100"/>
      <c r="D19" s="21"/>
      <c r="E19" s="477"/>
      <c r="F19" s="478"/>
      <c r="G19" s="477"/>
      <c r="H19" s="478"/>
      <c r="I19" s="477">
        <f>SUMIF(F47:F57,A19,I47:I57)</f>
        <v>0</v>
      </c>
      <c r="J19" s="479"/>
    </row>
    <row r="20" spans="1:10" ht="23.25" customHeight="1">
      <c r="A20" s="98" t="s">
        <v>64</v>
      </c>
      <c r="B20" s="99" t="s">
        <v>65</v>
      </c>
      <c r="C20" s="100"/>
      <c r="D20" s="21"/>
      <c r="E20" s="477"/>
      <c r="F20" s="478"/>
      <c r="G20" s="477"/>
      <c r="H20" s="478"/>
      <c r="I20" s="477">
        <f>SUMIF(F47:F57,A20,I47:I57)</f>
        <v>0</v>
      </c>
      <c r="J20" s="479"/>
    </row>
    <row r="21" spans="1:10" ht="23.25" customHeight="1">
      <c r="A21" s="24"/>
      <c r="B21" s="101" t="s">
        <v>23</v>
      </c>
      <c r="C21" s="102"/>
      <c r="D21" s="103"/>
      <c r="E21" s="482"/>
      <c r="F21" s="483"/>
      <c r="G21" s="482"/>
      <c r="H21" s="483"/>
      <c r="I21" s="482">
        <f>SUM(I16:J20)</f>
        <v>0</v>
      </c>
      <c r="J21" s="484"/>
    </row>
    <row r="22" spans="1:10" ht="33" customHeight="1">
      <c r="A22" s="24"/>
      <c r="B22" s="104" t="s">
        <v>66</v>
      </c>
      <c r="C22" s="100"/>
      <c r="D22" s="21"/>
      <c r="E22" s="105"/>
      <c r="F22" s="106"/>
      <c r="G22" s="107"/>
      <c r="H22" s="107"/>
      <c r="I22" s="107"/>
      <c r="J22" s="108"/>
    </row>
    <row r="23" spans="1:10" ht="23.25" customHeight="1">
      <c r="A23" s="24"/>
      <c r="B23" s="109" t="s">
        <v>67</v>
      </c>
      <c r="C23" s="100"/>
      <c r="D23" s="21"/>
      <c r="E23" s="110">
        <v>15</v>
      </c>
      <c r="F23" s="106" t="s">
        <v>68</v>
      </c>
      <c r="G23" s="480">
        <f>ZakladDPHSniVypocet</f>
        <v>0</v>
      </c>
      <c r="H23" s="481"/>
      <c r="I23" s="481"/>
      <c r="J23" s="108" t="str">
        <f t="shared" ref="J23:J28" si="0">Mena</f>
        <v>CZK</v>
      </c>
    </row>
    <row r="24" spans="1:10" ht="23.25" customHeight="1">
      <c r="A24" s="24"/>
      <c r="B24" s="109" t="s">
        <v>69</v>
      </c>
      <c r="C24" s="100"/>
      <c r="D24" s="21"/>
      <c r="E24" s="110">
        <f>SazbaDPH1</f>
        <v>15</v>
      </c>
      <c r="F24" s="106" t="s">
        <v>68</v>
      </c>
      <c r="G24" s="485">
        <f>ZakladDPHSni*SazbaDPH1/100</f>
        <v>0</v>
      </c>
      <c r="H24" s="486"/>
      <c r="I24" s="486"/>
      <c r="J24" s="108" t="str">
        <f t="shared" si="0"/>
        <v>CZK</v>
      </c>
    </row>
    <row r="25" spans="1:10" ht="23.25" customHeight="1">
      <c r="A25" s="24"/>
      <c r="B25" s="109" t="s">
        <v>70</v>
      </c>
      <c r="C25" s="100"/>
      <c r="D25" s="21"/>
      <c r="E25" s="110">
        <v>21</v>
      </c>
      <c r="F25" s="106" t="s">
        <v>68</v>
      </c>
      <c r="G25" s="480">
        <f>I21</f>
        <v>0</v>
      </c>
      <c r="H25" s="481"/>
      <c r="I25" s="481"/>
      <c r="J25" s="108" t="str">
        <f t="shared" si="0"/>
        <v>CZK</v>
      </c>
    </row>
    <row r="26" spans="1:10" ht="23.25" customHeight="1">
      <c r="A26" s="24"/>
      <c r="B26" s="111" t="s">
        <v>71</v>
      </c>
      <c r="C26" s="112"/>
      <c r="D26" s="87"/>
      <c r="E26" s="113">
        <f>SazbaDPH2</f>
        <v>21</v>
      </c>
      <c r="F26" s="114" t="s">
        <v>68</v>
      </c>
      <c r="G26" s="487">
        <f>ZakladDPHZakl*SazbaDPH2/100</f>
        <v>0</v>
      </c>
      <c r="H26" s="488"/>
      <c r="I26" s="488"/>
      <c r="J26" s="115" t="str">
        <f t="shared" si="0"/>
        <v>CZK</v>
      </c>
    </row>
    <row r="27" spans="1:10" ht="23.25" customHeight="1" thickBot="1">
      <c r="A27" s="24"/>
      <c r="B27" s="72" t="s">
        <v>72</v>
      </c>
      <c r="C27" s="116"/>
      <c r="D27" s="117"/>
      <c r="E27" s="116"/>
      <c r="F27" s="118"/>
      <c r="G27" s="489">
        <f>0</f>
        <v>0</v>
      </c>
      <c r="H27" s="489"/>
      <c r="I27" s="489"/>
      <c r="J27" s="119" t="str">
        <f t="shared" si="0"/>
        <v>CZK</v>
      </c>
    </row>
    <row r="28" spans="1:10" ht="27.75" hidden="1" customHeight="1" thickBot="1">
      <c r="A28" s="24"/>
      <c r="B28" s="120" t="s">
        <v>73</v>
      </c>
      <c r="C28" s="121"/>
      <c r="D28" s="121"/>
      <c r="E28" s="122"/>
      <c r="F28" s="123"/>
      <c r="G28" s="490">
        <f>ZakladDPHSniVypocet+ZakladDPHZaklVypocet</f>
        <v>0</v>
      </c>
      <c r="H28" s="490"/>
      <c r="I28" s="490"/>
      <c r="J28" s="124" t="str">
        <f t="shared" si="0"/>
        <v>CZK</v>
      </c>
    </row>
    <row r="29" spans="1:10" ht="27.75" customHeight="1" thickBot="1">
      <c r="A29" s="24"/>
      <c r="B29" s="120" t="s">
        <v>74</v>
      </c>
      <c r="C29" s="125"/>
      <c r="D29" s="125"/>
      <c r="E29" s="125"/>
      <c r="F29" s="125"/>
      <c r="G29" s="491">
        <f>ZakladDPHSni+DPHSni+ZakladDPHZakl+DPHZakl+Zaokrouhleni</f>
        <v>0</v>
      </c>
      <c r="H29" s="491"/>
      <c r="I29" s="491"/>
      <c r="J29" s="126" t="s">
        <v>75</v>
      </c>
    </row>
    <row r="30" spans="1:10" ht="12.75" customHeight="1">
      <c r="A30" s="24"/>
      <c r="B30" s="24"/>
      <c r="J30" s="127"/>
    </row>
    <row r="31" spans="1:10" ht="30" customHeight="1">
      <c r="A31" s="24"/>
      <c r="B31" s="24"/>
      <c r="J31" s="127"/>
    </row>
    <row r="32" spans="1:10" ht="18.75" customHeight="1">
      <c r="A32" s="24"/>
      <c r="B32" s="128"/>
      <c r="C32" s="129" t="s">
        <v>76</v>
      </c>
      <c r="D32" s="130"/>
      <c r="E32" s="130"/>
      <c r="F32" s="129" t="s">
        <v>77</v>
      </c>
      <c r="G32" s="130"/>
      <c r="H32" s="131">
        <f ca="1">TODAY()</f>
        <v>45301</v>
      </c>
      <c r="I32" s="130"/>
      <c r="J32" s="127"/>
    </row>
    <row r="33" spans="1:10" ht="47.25" customHeight="1">
      <c r="A33" s="24"/>
      <c r="B33" s="24"/>
      <c r="J33" s="127"/>
    </row>
    <row r="34" spans="1:10" s="26" customFormat="1" ht="18.75" customHeight="1">
      <c r="A34" s="132"/>
      <c r="B34" s="132"/>
      <c r="D34" s="492"/>
      <c r="E34" s="492"/>
      <c r="G34" s="492"/>
      <c r="H34" s="492"/>
      <c r="I34" s="492"/>
      <c r="J34" s="133"/>
    </row>
    <row r="35" spans="1:10" ht="12.75" customHeight="1">
      <c r="A35" s="24"/>
      <c r="B35" s="24"/>
      <c r="D35" s="493" t="s">
        <v>25</v>
      </c>
      <c r="E35" s="493"/>
      <c r="H35" s="134" t="s">
        <v>26</v>
      </c>
      <c r="J35" s="127"/>
    </row>
    <row r="36" spans="1:10" ht="13.5" customHeight="1" thickBot="1">
      <c r="A36" s="135"/>
      <c r="B36" s="135"/>
      <c r="C36" s="136"/>
      <c r="D36" s="136"/>
      <c r="E36" s="136"/>
      <c r="F36" s="136"/>
      <c r="G36" s="136"/>
      <c r="H36" s="136"/>
      <c r="I36" s="136"/>
      <c r="J36" s="137"/>
    </row>
    <row r="37" spans="1:10" ht="27" hidden="1" customHeight="1">
      <c r="B37" s="138" t="s">
        <v>78</v>
      </c>
      <c r="C37" s="139"/>
      <c r="D37" s="139"/>
      <c r="E37" s="139"/>
      <c r="F37" s="140"/>
      <c r="G37" s="140"/>
      <c r="H37" s="140"/>
      <c r="I37" s="140"/>
      <c r="J37" s="139"/>
    </row>
    <row r="38" spans="1:10" ht="25.5" hidden="1" customHeight="1">
      <c r="A38" s="141" t="s">
        <v>79</v>
      </c>
      <c r="B38" s="142" t="s">
        <v>80</v>
      </c>
      <c r="C38" s="143" t="s">
        <v>81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82</v>
      </c>
      <c r="I38" s="146" t="s">
        <v>21</v>
      </c>
      <c r="J38" s="147" t="s">
        <v>68</v>
      </c>
    </row>
    <row r="39" spans="1:10" ht="25.5" hidden="1" customHeight="1">
      <c r="A39" s="141">
        <v>1</v>
      </c>
      <c r="B39" s="148" t="s">
        <v>83</v>
      </c>
      <c r="C39" s="494" t="s">
        <v>37</v>
      </c>
      <c r="D39" s="495"/>
      <c r="E39" s="495"/>
      <c r="F39" s="149">
        <f>'[2]Rozpočet Pol'!AC236</f>
        <v>0</v>
      </c>
      <c r="G39" s="150">
        <f>'[2]Rozpočet Pol'!AD236</f>
        <v>0</v>
      </c>
      <c r="H39" s="151">
        <f>(F39*SazbaDPH1/100)+(G39*SazbaDPH2/100)</f>
        <v>0</v>
      </c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hidden="1" customHeight="1">
      <c r="A40" s="141"/>
      <c r="B40" s="496" t="s">
        <v>84</v>
      </c>
      <c r="C40" s="497"/>
      <c r="D40" s="497"/>
      <c r="E40" s="498"/>
      <c r="F40" s="153">
        <f>SUMIF(A39:A39,"=1",F39:F39)</f>
        <v>0</v>
      </c>
      <c r="G40" s="154">
        <f>SUMIF(A39:A39,"=1",G39:G39)</f>
        <v>0</v>
      </c>
      <c r="H40" s="154">
        <f>SUMIF(A39:A39,"=1",H39:H39)</f>
        <v>0</v>
      </c>
      <c r="I40" s="154">
        <f>SUMIF(A39:A39,"=1",I39:I39)</f>
        <v>0</v>
      </c>
      <c r="J40" s="155">
        <f>SUMIF(A39:A39,"=1",J39:J39)</f>
        <v>0</v>
      </c>
    </row>
    <row r="44" spans="1:10" ht="15.75">
      <c r="B44" s="156" t="s">
        <v>85</v>
      </c>
    </row>
    <row r="46" spans="1:10" ht="25.5" customHeight="1">
      <c r="A46" s="157"/>
      <c r="B46" s="158" t="s">
        <v>80</v>
      </c>
      <c r="C46" s="158" t="s">
        <v>81</v>
      </c>
      <c r="D46" s="159"/>
      <c r="E46" s="159"/>
      <c r="F46" s="160" t="s">
        <v>86</v>
      </c>
      <c r="G46" s="160"/>
      <c r="H46" s="160"/>
      <c r="I46" s="499" t="s">
        <v>23</v>
      </c>
      <c r="J46" s="499"/>
    </row>
    <row r="47" spans="1:10" ht="25.5" customHeight="1">
      <c r="A47" s="161"/>
      <c r="B47" s="162" t="s">
        <v>87</v>
      </c>
      <c r="C47" s="500" t="s">
        <v>88</v>
      </c>
      <c r="D47" s="501"/>
      <c r="E47" s="501"/>
      <c r="F47" s="163" t="s">
        <v>59</v>
      </c>
      <c r="G47" s="164"/>
      <c r="H47" s="164"/>
      <c r="I47" s="502">
        <f>'Rozpočet Pol'!G8</f>
        <v>0</v>
      </c>
      <c r="J47" s="502"/>
    </row>
    <row r="48" spans="1:10" ht="25.5" customHeight="1">
      <c r="A48" s="161"/>
      <c r="B48" s="165" t="s">
        <v>89</v>
      </c>
      <c r="C48" s="503" t="s">
        <v>90</v>
      </c>
      <c r="D48" s="504"/>
      <c r="E48" s="504"/>
      <c r="F48" s="166" t="s">
        <v>59</v>
      </c>
      <c r="G48" s="167"/>
      <c r="H48" s="167"/>
      <c r="I48" s="505">
        <f>'Rozpočet Pol'!G67</f>
        <v>0</v>
      </c>
      <c r="J48" s="505"/>
    </row>
    <row r="49" spans="1:10" ht="25.5" customHeight="1">
      <c r="A49" s="161"/>
      <c r="B49" s="165" t="s">
        <v>91</v>
      </c>
      <c r="C49" s="503" t="s">
        <v>92</v>
      </c>
      <c r="D49" s="504"/>
      <c r="E49" s="504"/>
      <c r="F49" s="166" t="s">
        <v>59</v>
      </c>
      <c r="G49" s="167"/>
      <c r="H49" s="167"/>
      <c r="I49" s="505">
        <f>'[2]Rozpočet Pol'!G71</f>
        <v>0</v>
      </c>
      <c r="J49" s="505"/>
    </row>
    <row r="50" spans="1:10" ht="25.5" customHeight="1">
      <c r="A50" s="161"/>
      <c r="B50" s="165" t="s">
        <v>93</v>
      </c>
      <c r="C50" s="503" t="s">
        <v>94</v>
      </c>
      <c r="D50" s="504"/>
      <c r="E50" s="504"/>
      <c r="F50" s="166" t="s">
        <v>59</v>
      </c>
      <c r="G50" s="167"/>
      <c r="H50" s="167"/>
      <c r="I50" s="505">
        <f>'[2]Rozpočet Pol'!G87</f>
        <v>0</v>
      </c>
      <c r="J50" s="505"/>
    </row>
    <row r="51" spans="1:10" ht="25.5" customHeight="1">
      <c r="A51" s="161"/>
      <c r="B51" s="165" t="s">
        <v>95</v>
      </c>
      <c r="C51" s="503" t="s">
        <v>96</v>
      </c>
      <c r="D51" s="504"/>
      <c r="E51" s="504"/>
      <c r="F51" s="166" t="s">
        <v>59</v>
      </c>
      <c r="G51" s="167"/>
      <c r="H51" s="167"/>
      <c r="I51" s="505">
        <f>'[2]Rozpočet Pol'!G134</f>
        <v>0</v>
      </c>
      <c r="J51" s="505"/>
    </row>
    <row r="52" spans="1:10" ht="25.5" customHeight="1">
      <c r="A52" s="161"/>
      <c r="B52" s="165" t="s">
        <v>97</v>
      </c>
      <c r="C52" s="503" t="s">
        <v>98</v>
      </c>
      <c r="D52" s="504"/>
      <c r="E52" s="504"/>
      <c r="F52" s="166" t="s">
        <v>59</v>
      </c>
      <c r="G52" s="167"/>
      <c r="H52" s="167"/>
      <c r="I52" s="505">
        <f>'[2]Rozpočet Pol'!G144</f>
        <v>0</v>
      </c>
      <c r="J52" s="505"/>
    </row>
    <row r="53" spans="1:10" ht="25.5" customHeight="1">
      <c r="A53" s="161"/>
      <c r="B53" s="165" t="s">
        <v>99</v>
      </c>
      <c r="C53" s="503" t="s">
        <v>100</v>
      </c>
      <c r="D53" s="504"/>
      <c r="E53" s="504"/>
      <c r="F53" s="166" t="s">
        <v>59</v>
      </c>
      <c r="G53" s="167"/>
      <c r="H53" s="167"/>
      <c r="I53" s="505">
        <f>'[2]Rozpočet Pol'!G176</f>
        <v>0</v>
      </c>
      <c r="J53" s="505"/>
    </row>
    <row r="54" spans="1:10" ht="25.5" customHeight="1">
      <c r="A54" s="161"/>
      <c r="B54" s="165" t="s">
        <v>101</v>
      </c>
      <c r="C54" s="503" t="s">
        <v>102</v>
      </c>
      <c r="D54" s="504"/>
      <c r="E54" s="504"/>
      <c r="F54" s="166" t="s">
        <v>59</v>
      </c>
      <c r="G54" s="167"/>
      <c r="H54" s="167"/>
      <c r="I54" s="505">
        <f>'[2]Rozpočet Pol'!G187</f>
        <v>0</v>
      </c>
      <c r="J54" s="505"/>
    </row>
    <row r="55" spans="1:10" ht="25.5" customHeight="1">
      <c r="A55" s="161"/>
      <c r="B55" s="165" t="s">
        <v>103</v>
      </c>
      <c r="C55" s="503" t="s">
        <v>104</v>
      </c>
      <c r="D55" s="504"/>
      <c r="E55" s="504"/>
      <c r="F55" s="166" t="s">
        <v>61</v>
      </c>
      <c r="G55" s="167"/>
      <c r="H55" s="167"/>
      <c r="I55" s="505">
        <f>'[2]Rozpočet Pol'!G192</f>
        <v>0</v>
      </c>
      <c r="J55" s="505"/>
    </row>
    <row r="56" spans="1:10" ht="25.5" customHeight="1">
      <c r="A56" s="161"/>
      <c r="B56" s="165" t="s">
        <v>105</v>
      </c>
      <c r="C56" s="503" t="s">
        <v>106</v>
      </c>
      <c r="D56" s="504"/>
      <c r="E56" s="504"/>
      <c r="F56" s="166" t="s">
        <v>61</v>
      </c>
      <c r="G56" s="167"/>
      <c r="H56" s="167"/>
      <c r="I56" s="505">
        <f>'[2]Rozpočet Pol'!G196</f>
        <v>0</v>
      </c>
      <c r="J56" s="505"/>
    </row>
    <row r="57" spans="1:10" ht="25.5" customHeight="1">
      <c r="A57" s="161"/>
      <c r="B57" s="168" t="s">
        <v>62</v>
      </c>
      <c r="C57" s="506" t="s">
        <v>63</v>
      </c>
      <c r="D57" s="507"/>
      <c r="E57" s="507"/>
      <c r="F57" s="169" t="s">
        <v>62</v>
      </c>
      <c r="G57" s="170"/>
      <c r="H57" s="170"/>
      <c r="I57" s="508">
        <f>'[2]Rozpočet Pol'!G200</f>
        <v>0</v>
      </c>
      <c r="J57" s="508"/>
    </row>
    <row r="58" spans="1:10" ht="25.5" customHeight="1">
      <c r="A58" s="171"/>
      <c r="B58" s="172" t="s">
        <v>21</v>
      </c>
      <c r="C58" s="172"/>
      <c r="D58" s="173"/>
      <c r="E58" s="173"/>
      <c r="F58" s="174"/>
      <c r="G58" s="175"/>
      <c r="H58" s="175"/>
      <c r="I58" s="509">
        <f>SUM(I47:I57)</f>
        <v>0</v>
      </c>
      <c r="J58" s="509"/>
    </row>
    <row r="59" spans="1:10">
      <c r="F59" s="176"/>
      <c r="G59" s="176"/>
      <c r="H59" s="176"/>
      <c r="I59" s="176"/>
      <c r="J59" s="176"/>
    </row>
    <row r="60" spans="1:10">
      <c r="F60" s="176"/>
      <c r="G60" s="176"/>
      <c r="H60" s="176"/>
      <c r="I60" s="176"/>
      <c r="J60" s="176"/>
    </row>
    <row r="61" spans="1:10">
      <c r="F61" s="176"/>
      <c r="G61" s="176"/>
      <c r="H61" s="176"/>
      <c r="I61" s="176"/>
      <c r="J61" s="176"/>
    </row>
  </sheetData>
  <mergeCells count="63">
    <mergeCell ref="C57:E57"/>
    <mergeCell ref="I57:J57"/>
    <mergeCell ref="I58:J58"/>
    <mergeCell ref="C54:E54"/>
    <mergeCell ref="I54:J54"/>
    <mergeCell ref="C55:E55"/>
    <mergeCell ref="I55:J55"/>
    <mergeCell ref="C56:E56"/>
    <mergeCell ref="I56:J56"/>
    <mergeCell ref="C51:E51"/>
    <mergeCell ref="I51:J51"/>
    <mergeCell ref="C52:E52"/>
    <mergeCell ref="I52:J52"/>
    <mergeCell ref="C53:E53"/>
    <mergeCell ref="I53:J53"/>
    <mergeCell ref="C48:E48"/>
    <mergeCell ref="I48:J48"/>
    <mergeCell ref="C49:E49"/>
    <mergeCell ref="I49:J49"/>
    <mergeCell ref="C50:E50"/>
    <mergeCell ref="I50:J50"/>
    <mergeCell ref="D35:E35"/>
    <mergeCell ref="C39:E39"/>
    <mergeCell ref="B40:E40"/>
    <mergeCell ref="I46:J46"/>
    <mergeCell ref="C47:E47"/>
    <mergeCell ref="I47:J47"/>
    <mergeCell ref="G26:I26"/>
    <mergeCell ref="G27:I27"/>
    <mergeCell ref="G28:I28"/>
    <mergeCell ref="G29:I29"/>
    <mergeCell ref="D34:E34"/>
    <mergeCell ref="G34:I34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6C722-7C71-4948-90DF-179684D4487A}">
  <sheetPr>
    <outlinePr summaryBelow="0"/>
  </sheetPr>
  <dimension ref="A1:BH246"/>
  <sheetViews>
    <sheetView workbookViewId="0">
      <selection activeCell="F14" sqref="F14"/>
    </sheetView>
  </sheetViews>
  <sheetFormatPr defaultRowHeight="12.75" outlineLevelRow="1"/>
  <cols>
    <col min="1" max="1" width="4.28515625" style="3" customWidth="1"/>
    <col min="2" max="2" width="14.42578125" style="223" customWidth="1"/>
    <col min="3" max="3" width="38.28515625" style="223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21" width="0" style="3" hidden="1" customWidth="1"/>
    <col min="22" max="28" width="9.140625" style="3"/>
    <col min="29" max="39" width="0" style="3" hidden="1" customWidth="1"/>
    <col min="40" max="52" width="9.140625" style="3"/>
    <col min="53" max="53" width="73.42578125" style="3" customWidth="1"/>
    <col min="54" max="16384" width="9.140625" style="3"/>
  </cols>
  <sheetData>
    <row r="1" spans="1:60" ht="15.75" customHeight="1">
      <c r="A1" s="515" t="s">
        <v>107</v>
      </c>
      <c r="B1" s="515"/>
      <c r="C1" s="515"/>
      <c r="D1" s="515"/>
      <c r="E1" s="515"/>
      <c r="F1" s="515"/>
      <c r="G1" s="515"/>
      <c r="AE1" s="3" t="s">
        <v>108</v>
      </c>
    </row>
    <row r="2" spans="1:60" ht="24.95" customHeight="1">
      <c r="A2" s="177" t="s">
        <v>109</v>
      </c>
      <c r="B2" s="178"/>
      <c r="C2" s="516" t="s">
        <v>37</v>
      </c>
      <c r="D2" s="517"/>
      <c r="E2" s="517"/>
      <c r="F2" s="517"/>
      <c r="G2" s="518"/>
      <c r="AE2" s="3" t="s">
        <v>110</v>
      </c>
    </row>
    <row r="3" spans="1:60" ht="24.95" customHeight="1">
      <c r="A3" s="177" t="s">
        <v>111</v>
      </c>
      <c r="B3" s="178"/>
      <c r="C3" s="516" t="s">
        <v>50</v>
      </c>
      <c r="D3" s="517"/>
      <c r="E3" s="517"/>
      <c r="F3" s="517"/>
      <c r="G3" s="518"/>
      <c r="AE3" s="3" t="s">
        <v>112</v>
      </c>
    </row>
    <row r="4" spans="1:60" ht="24.95" hidden="1" customHeight="1">
      <c r="A4" s="177" t="s">
        <v>113</v>
      </c>
      <c r="B4" s="178"/>
      <c r="C4" s="516"/>
      <c r="D4" s="517"/>
      <c r="E4" s="517"/>
      <c r="F4" s="517"/>
      <c r="G4" s="518"/>
      <c r="AE4" s="3" t="s">
        <v>114</v>
      </c>
    </row>
    <row r="5" spans="1:60" hidden="1">
      <c r="A5" s="179" t="s">
        <v>115</v>
      </c>
      <c r="B5" s="180"/>
      <c r="C5" s="180"/>
      <c r="D5" s="181"/>
      <c r="E5" s="181"/>
      <c r="F5" s="181"/>
      <c r="G5" s="182"/>
      <c r="AE5" s="3" t="s">
        <v>116</v>
      </c>
    </row>
    <row r="7" spans="1:60" ht="38.25">
      <c r="A7" s="183" t="s">
        <v>117</v>
      </c>
      <c r="B7" s="184" t="s">
        <v>118</v>
      </c>
      <c r="C7" s="184" t="s">
        <v>119</v>
      </c>
      <c r="D7" s="183" t="s">
        <v>120</v>
      </c>
      <c r="E7" s="183" t="s">
        <v>121</v>
      </c>
      <c r="F7" s="185" t="s">
        <v>122</v>
      </c>
      <c r="G7" s="183" t="s">
        <v>23</v>
      </c>
      <c r="H7" s="186" t="s">
        <v>123</v>
      </c>
      <c r="I7" s="186" t="s">
        <v>124</v>
      </c>
      <c r="J7" s="186" t="s">
        <v>125</v>
      </c>
      <c r="K7" s="186" t="s">
        <v>126</v>
      </c>
      <c r="L7" s="186" t="s">
        <v>33</v>
      </c>
      <c r="M7" s="186" t="s">
        <v>127</v>
      </c>
      <c r="N7" s="186" t="s">
        <v>128</v>
      </c>
      <c r="O7" s="186" t="s">
        <v>129</v>
      </c>
      <c r="P7" s="186" t="s">
        <v>130</v>
      </c>
      <c r="Q7" s="186" t="s">
        <v>131</v>
      </c>
      <c r="R7" s="186" t="s">
        <v>132</v>
      </c>
      <c r="S7" s="186" t="s">
        <v>133</v>
      </c>
      <c r="T7" s="186" t="s">
        <v>134</v>
      </c>
      <c r="U7" s="186" t="s">
        <v>135</v>
      </c>
    </row>
    <row r="8" spans="1:60">
      <c r="A8" s="187" t="s">
        <v>136</v>
      </c>
      <c r="B8" s="188" t="s">
        <v>87</v>
      </c>
      <c r="C8" s="189" t="s">
        <v>88</v>
      </c>
      <c r="D8" s="190"/>
      <c r="E8" s="191"/>
      <c r="F8" s="192"/>
      <c r="G8" s="192">
        <f>SUMIF(AE9:AE66,"&lt;&gt;NOR",G9:G66)</f>
        <v>0</v>
      </c>
      <c r="H8" s="192"/>
      <c r="I8" s="192">
        <f>SUM(I9:I66)</f>
        <v>0</v>
      </c>
      <c r="J8" s="192"/>
      <c r="K8" s="192">
        <f>SUM(K9:K66)</f>
        <v>0</v>
      </c>
      <c r="L8" s="192"/>
      <c r="M8" s="192">
        <f>SUM(M9:M66)</f>
        <v>0</v>
      </c>
      <c r="N8" s="190"/>
      <c r="O8" s="190">
        <f>SUM(O9:O66)</f>
        <v>1.0460000000000001E-2</v>
      </c>
      <c r="P8" s="190"/>
      <c r="Q8" s="190">
        <f>SUM(Q9:Q66)</f>
        <v>37.05762</v>
      </c>
      <c r="R8" s="190"/>
      <c r="S8" s="190"/>
      <c r="T8" s="187"/>
      <c r="U8" s="190">
        <f>SUM(U9:U66)</f>
        <v>326.75</v>
      </c>
      <c r="AE8" s="3" t="s">
        <v>137</v>
      </c>
    </row>
    <row r="9" spans="1:60" outlineLevel="1">
      <c r="A9" s="193">
        <v>1</v>
      </c>
      <c r="B9" s="193" t="s">
        <v>138</v>
      </c>
      <c r="C9" s="194" t="s">
        <v>139</v>
      </c>
      <c r="D9" s="195" t="s">
        <v>140</v>
      </c>
      <c r="E9" s="196">
        <v>275.31299999999999</v>
      </c>
      <c r="F9" s="197">
        <v>0</v>
      </c>
      <c r="G9" s="198">
        <f>ROUND(E9*F9,2)</f>
        <v>0</v>
      </c>
      <c r="H9" s="198"/>
      <c r="I9" s="198">
        <f>ROUND(E9*H9,2)</f>
        <v>0</v>
      </c>
      <c r="J9" s="198"/>
      <c r="K9" s="198">
        <f>ROUND(E9*J9,2)</f>
        <v>0</v>
      </c>
      <c r="L9" s="198">
        <v>21</v>
      </c>
      <c r="M9" s="198">
        <f>G9*(1+L9/100)</f>
        <v>0</v>
      </c>
      <c r="N9" s="195">
        <v>0</v>
      </c>
      <c r="O9" s="195">
        <f>ROUND(E9*N9,5)</f>
        <v>0</v>
      </c>
      <c r="P9" s="195">
        <v>0</v>
      </c>
      <c r="Q9" s="195">
        <f>ROUND(E9*P9,5)</f>
        <v>0</v>
      </c>
      <c r="R9" s="195"/>
      <c r="S9" s="195"/>
      <c r="T9" s="199">
        <v>9.7000000000000003E-2</v>
      </c>
      <c r="U9" s="195">
        <f>ROUND(E9*T9,2)</f>
        <v>26.71</v>
      </c>
      <c r="V9" s="200"/>
      <c r="W9" s="200"/>
      <c r="X9" s="200"/>
      <c r="Y9" s="200"/>
      <c r="Z9" s="200"/>
      <c r="AA9" s="200"/>
      <c r="AB9" s="200"/>
      <c r="AC9" s="200"/>
      <c r="AD9" s="200"/>
      <c r="AE9" s="200" t="s">
        <v>141</v>
      </c>
      <c r="AF9" s="200"/>
      <c r="AG9" s="200"/>
      <c r="AH9" s="200"/>
      <c r="AI9" s="200"/>
      <c r="AJ9" s="200"/>
      <c r="AK9" s="200"/>
      <c r="AL9" s="200"/>
      <c r="AM9" s="200"/>
      <c r="AN9" s="200"/>
      <c r="AO9" s="200"/>
      <c r="AP9" s="200"/>
      <c r="AQ9" s="200"/>
      <c r="AR9" s="200"/>
      <c r="AS9" s="200"/>
      <c r="AT9" s="200"/>
      <c r="AU9" s="200"/>
      <c r="AV9" s="200"/>
      <c r="AW9" s="200"/>
      <c r="AX9" s="200"/>
      <c r="AY9" s="200"/>
      <c r="AZ9" s="200"/>
      <c r="BA9" s="200"/>
      <c r="BB9" s="200"/>
      <c r="BC9" s="200"/>
      <c r="BD9" s="200"/>
      <c r="BE9" s="200"/>
      <c r="BF9" s="200"/>
      <c r="BG9" s="200"/>
      <c r="BH9" s="200"/>
    </row>
    <row r="10" spans="1:60" outlineLevel="1">
      <c r="A10" s="193"/>
      <c r="B10" s="193"/>
      <c r="C10" s="510" t="s">
        <v>142</v>
      </c>
      <c r="D10" s="511"/>
      <c r="E10" s="512"/>
      <c r="F10" s="513"/>
      <c r="G10" s="514"/>
      <c r="H10" s="198"/>
      <c r="I10" s="198"/>
      <c r="J10" s="198"/>
      <c r="K10" s="198"/>
      <c r="L10" s="198"/>
      <c r="M10" s="198"/>
      <c r="N10" s="195"/>
      <c r="O10" s="195"/>
      <c r="P10" s="195"/>
      <c r="Q10" s="195"/>
      <c r="R10" s="195"/>
      <c r="S10" s="195"/>
      <c r="T10" s="199"/>
      <c r="U10" s="195"/>
      <c r="V10" s="200"/>
      <c r="W10" s="200"/>
      <c r="X10" s="200"/>
      <c r="Y10" s="200"/>
      <c r="Z10" s="200"/>
      <c r="AA10" s="200"/>
      <c r="AB10" s="200"/>
      <c r="AC10" s="200"/>
      <c r="AD10" s="200"/>
      <c r="AE10" s="200" t="s">
        <v>143</v>
      </c>
      <c r="AF10" s="200"/>
      <c r="AG10" s="200"/>
      <c r="AH10" s="200"/>
      <c r="AI10" s="200"/>
      <c r="AJ10" s="200"/>
      <c r="AK10" s="200"/>
      <c r="AL10" s="200"/>
      <c r="AM10" s="200"/>
      <c r="AN10" s="200"/>
      <c r="AO10" s="200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1" t="str">
        <f>C10</f>
        <v>Plocha pro komunikaci a odvodnění. Počítá se s průměrnou vrstvou 0,30 m.</v>
      </c>
      <c r="BB10" s="200"/>
      <c r="BC10" s="200"/>
      <c r="BD10" s="200"/>
      <c r="BE10" s="200"/>
      <c r="BF10" s="200"/>
      <c r="BG10" s="200"/>
      <c r="BH10" s="200"/>
    </row>
    <row r="11" spans="1:60" outlineLevel="1">
      <c r="A11" s="193"/>
      <c r="B11" s="193"/>
      <c r="C11" s="202" t="s">
        <v>144</v>
      </c>
      <c r="D11" s="203"/>
      <c r="E11" s="204">
        <v>275.31299999999999</v>
      </c>
      <c r="F11" s="198"/>
      <c r="G11" s="198"/>
      <c r="H11" s="198"/>
      <c r="I11" s="198"/>
      <c r="J11" s="198"/>
      <c r="K11" s="198"/>
      <c r="L11" s="198"/>
      <c r="M11" s="198"/>
      <c r="N11" s="195"/>
      <c r="O11" s="195"/>
      <c r="P11" s="195"/>
      <c r="Q11" s="195"/>
      <c r="R11" s="195"/>
      <c r="S11" s="195"/>
      <c r="T11" s="199"/>
      <c r="U11" s="195"/>
      <c r="V11" s="200"/>
      <c r="W11" s="200"/>
      <c r="X11" s="200"/>
      <c r="Y11" s="200"/>
      <c r="Z11" s="200"/>
      <c r="AA11" s="200"/>
      <c r="AB11" s="200"/>
      <c r="AC11" s="200"/>
      <c r="AD11" s="200"/>
      <c r="AE11" s="200" t="s">
        <v>145</v>
      </c>
      <c r="AF11" s="200">
        <v>0</v>
      </c>
      <c r="AG11" s="200"/>
      <c r="AH11" s="200"/>
      <c r="AI11" s="200"/>
      <c r="AJ11" s="200"/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/>
      <c r="AY11" s="200"/>
      <c r="AZ11" s="200"/>
      <c r="BA11" s="200"/>
      <c r="BB11" s="200"/>
      <c r="BC11" s="200"/>
      <c r="BD11" s="200"/>
      <c r="BE11" s="200"/>
      <c r="BF11" s="200"/>
      <c r="BG11" s="200"/>
      <c r="BH11" s="200"/>
    </row>
    <row r="12" spans="1:60" ht="22.5" outlineLevel="1">
      <c r="A12" s="193">
        <v>2</v>
      </c>
      <c r="B12" s="193" t="s">
        <v>146</v>
      </c>
      <c r="C12" s="194" t="s">
        <v>147</v>
      </c>
      <c r="D12" s="195" t="s">
        <v>140</v>
      </c>
      <c r="E12" s="196">
        <v>275.31299999999999</v>
      </c>
      <c r="F12" s="197">
        <v>0</v>
      </c>
      <c r="G12" s="198">
        <f>ROUND(E12*F12,2)</f>
        <v>0</v>
      </c>
      <c r="H12" s="198"/>
      <c r="I12" s="198">
        <f>ROUND(E12*H12,2)</f>
        <v>0</v>
      </c>
      <c r="J12" s="198"/>
      <c r="K12" s="198">
        <f>ROUND(E12*J12,2)</f>
        <v>0</v>
      </c>
      <c r="L12" s="198">
        <v>21</v>
      </c>
      <c r="M12" s="198">
        <f>G12*(1+L12/100)</f>
        <v>0</v>
      </c>
      <c r="N12" s="195">
        <v>0</v>
      </c>
      <c r="O12" s="195">
        <f>ROUND(E12*N12,5)</f>
        <v>0</v>
      </c>
      <c r="P12" s="195">
        <v>0</v>
      </c>
      <c r="Q12" s="195">
        <f>ROUND(E12*P12,5)</f>
        <v>0</v>
      </c>
      <c r="R12" s="195"/>
      <c r="S12" s="195"/>
      <c r="T12" s="199">
        <v>5.2999999999999999E-2</v>
      </c>
      <c r="U12" s="195">
        <f>ROUND(E12*T12,2)</f>
        <v>14.59</v>
      </c>
      <c r="V12" s="200"/>
      <c r="W12" s="200"/>
      <c r="X12" s="200"/>
      <c r="Y12" s="200"/>
      <c r="Z12" s="200"/>
      <c r="AA12" s="200"/>
      <c r="AB12" s="200"/>
      <c r="AC12" s="200"/>
      <c r="AD12" s="200"/>
      <c r="AE12" s="200" t="s">
        <v>141</v>
      </c>
      <c r="AF12" s="200"/>
      <c r="AG12" s="200"/>
      <c r="AH12" s="200"/>
      <c r="AI12" s="200"/>
      <c r="AJ12" s="200"/>
      <c r="AK12" s="200"/>
      <c r="AL12" s="200"/>
      <c r="AM12" s="200"/>
      <c r="AN12" s="200"/>
      <c r="AO12" s="200"/>
      <c r="AP12" s="200"/>
      <c r="AQ12" s="200"/>
      <c r="AR12" s="200"/>
      <c r="AS12" s="200"/>
      <c r="AT12" s="200"/>
      <c r="AU12" s="200"/>
      <c r="AV12" s="200"/>
      <c r="AW12" s="200"/>
      <c r="AX12" s="200"/>
      <c r="AY12" s="200"/>
      <c r="AZ12" s="200"/>
      <c r="BA12" s="200"/>
      <c r="BB12" s="200"/>
      <c r="BC12" s="200"/>
      <c r="BD12" s="200"/>
      <c r="BE12" s="200"/>
      <c r="BF12" s="200"/>
      <c r="BG12" s="200"/>
      <c r="BH12" s="200"/>
    </row>
    <row r="13" spans="1:60" outlineLevel="1">
      <c r="A13" s="193"/>
      <c r="B13" s="193"/>
      <c r="C13" s="202" t="s">
        <v>144</v>
      </c>
      <c r="D13" s="203"/>
      <c r="E13" s="204">
        <v>275.31299999999999</v>
      </c>
      <c r="F13" s="198"/>
      <c r="G13" s="198"/>
      <c r="H13" s="198"/>
      <c r="I13" s="198"/>
      <c r="J13" s="198"/>
      <c r="K13" s="198"/>
      <c r="L13" s="198"/>
      <c r="M13" s="198"/>
      <c r="N13" s="195"/>
      <c r="O13" s="195"/>
      <c r="P13" s="195"/>
      <c r="Q13" s="195"/>
      <c r="R13" s="195"/>
      <c r="S13" s="195"/>
      <c r="T13" s="199"/>
      <c r="U13" s="195"/>
      <c r="V13" s="200"/>
      <c r="W13" s="200"/>
      <c r="X13" s="200"/>
      <c r="Y13" s="200"/>
      <c r="Z13" s="200"/>
      <c r="AA13" s="200"/>
      <c r="AB13" s="200"/>
      <c r="AC13" s="200"/>
      <c r="AD13" s="200"/>
      <c r="AE13" s="200" t="s">
        <v>145</v>
      </c>
      <c r="AF13" s="200">
        <v>0</v>
      </c>
      <c r="AG13" s="200"/>
      <c r="AH13" s="200"/>
      <c r="AI13" s="200"/>
      <c r="AJ13" s="200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0"/>
      <c r="BB13" s="200"/>
      <c r="BC13" s="200"/>
      <c r="BD13" s="200"/>
      <c r="BE13" s="200"/>
      <c r="BF13" s="200"/>
      <c r="BG13" s="200"/>
      <c r="BH13" s="200"/>
    </row>
    <row r="14" spans="1:60" outlineLevel="1">
      <c r="A14" s="193">
        <v>3</v>
      </c>
      <c r="B14" s="193" t="s">
        <v>148</v>
      </c>
      <c r="C14" s="194" t="s">
        <v>149</v>
      </c>
      <c r="D14" s="195" t="s">
        <v>140</v>
      </c>
      <c r="E14" s="196">
        <v>275.31299999999999</v>
      </c>
      <c r="F14" s="197">
        <f>H14+J14</f>
        <v>0</v>
      </c>
      <c r="G14" s="198">
        <f>ROUND(E14*F14,2)</f>
        <v>0</v>
      </c>
      <c r="H14" s="198"/>
      <c r="I14" s="198">
        <f>ROUND(E14*H14,2)</f>
        <v>0</v>
      </c>
      <c r="J14" s="198"/>
      <c r="K14" s="198">
        <f>ROUND(E14*J14,2)</f>
        <v>0</v>
      </c>
      <c r="L14" s="198">
        <v>21</v>
      </c>
      <c r="M14" s="198">
        <f>G14*(1+L14/100)</f>
        <v>0</v>
      </c>
      <c r="N14" s="195">
        <v>0</v>
      </c>
      <c r="O14" s="195">
        <f>ROUND(E14*N14,5)</f>
        <v>0</v>
      </c>
      <c r="P14" s="195">
        <v>0</v>
      </c>
      <c r="Q14" s="195">
        <f>ROUND(E14*P14,5)</f>
        <v>0</v>
      </c>
      <c r="R14" s="195"/>
      <c r="S14" s="195"/>
      <c r="T14" s="199">
        <v>0</v>
      </c>
      <c r="U14" s="195">
        <f>ROUND(E14*T14,2)</f>
        <v>0</v>
      </c>
      <c r="V14" s="200"/>
      <c r="W14" s="200"/>
      <c r="X14" s="200"/>
      <c r="Y14" s="200"/>
      <c r="Z14" s="200"/>
      <c r="AA14" s="200"/>
      <c r="AB14" s="200"/>
      <c r="AC14" s="200"/>
      <c r="AD14" s="200"/>
      <c r="AE14" s="200" t="s">
        <v>150</v>
      </c>
      <c r="AF14" s="200"/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200"/>
      <c r="AY14" s="200"/>
      <c r="AZ14" s="200"/>
      <c r="BA14" s="200"/>
      <c r="BB14" s="200"/>
      <c r="BC14" s="200"/>
      <c r="BD14" s="200"/>
      <c r="BE14" s="200"/>
      <c r="BF14" s="200"/>
      <c r="BG14" s="200"/>
      <c r="BH14" s="200"/>
    </row>
    <row r="15" spans="1:60" outlineLevel="1">
      <c r="A15" s="193"/>
      <c r="B15" s="193"/>
      <c r="C15" s="510" t="s">
        <v>151</v>
      </c>
      <c r="D15" s="511"/>
      <c r="E15" s="512"/>
      <c r="F15" s="513"/>
      <c r="G15" s="514"/>
      <c r="H15" s="198"/>
      <c r="I15" s="198"/>
      <c r="J15" s="198"/>
      <c r="K15" s="198"/>
      <c r="L15" s="198"/>
      <c r="M15" s="198"/>
      <c r="N15" s="195"/>
      <c r="O15" s="195"/>
      <c r="P15" s="195"/>
      <c r="Q15" s="195"/>
      <c r="R15" s="195"/>
      <c r="S15" s="195"/>
      <c r="T15" s="199"/>
      <c r="U15" s="195"/>
      <c r="V15" s="200"/>
      <c r="W15" s="200"/>
      <c r="X15" s="200"/>
      <c r="Y15" s="200"/>
      <c r="Z15" s="200"/>
      <c r="AA15" s="200"/>
      <c r="AB15" s="200"/>
      <c r="AC15" s="200"/>
      <c r="AD15" s="200"/>
      <c r="AE15" s="200" t="s">
        <v>143</v>
      </c>
      <c r="AF15" s="200"/>
      <c r="AG15" s="200"/>
      <c r="AH15" s="200"/>
      <c r="AI15" s="200"/>
      <c r="AJ15" s="200"/>
      <c r="AK15" s="200"/>
      <c r="AL15" s="200"/>
      <c r="AM15" s="200"/>
      <c r="AN15" s="200"/>
      <c r="AO15" s="200"/>
      <c r="AP15" s="200"/>
      <c r="AQ15" s="200"/>
      <c r="AR15" s="200"/>
      <c r="AS15" s="200"/>
      <c r="AT15" s="200"/>
      <c r="AU15" s="200"/>
      <c r="AV15" s="200"/>
      <c r="AW15" s="200"/>
      <c r="AX15" s="200"/>
      <c r="AY15" s="200"/>
      <c r="AZ15" s="200"/>
      <c r="BA15" s="201" t="str">
        <f>C15</f>
        <v>Převoz ornice dle dispozic investora.</v>
      </c>
      <c r="BB15" s="200"/>
      <c r="BC15" s="200"/>
      <c r="BD15" s="200"/>
      <c r="BE15" s="200"/>
      <c r="BF15" s="200"/>
      <c r="BG15" s="200"/>
      <c r="BH15" s="200"/>
    </row>
    <row r="16" spans="1:60" outlineLevel="1">
      <c r="A16" s="193"/>
      <c r="B16" s="193"/>
      <c r="C16" s="202" t="s">
        <v>144</v>
      </c>
      <c r="D16" s="203"/>
      <c r="E16" s="204">
        <v>275.31299999999999</v>
      </c>
      <c r="F16" s="198"/>
      <c r="G16" s="198"/>
      <c r="H16" s="198"/>
      <c r="I16" s="198"/>
      <c r="J16" s="198"/>
      <c r="K16" s="198"/>
      <c r="L16" s="198"/>
      <c r="M16" s="198"/>
      <c r="N16" s="195"/>
      <c r="O16" s="195"/>
      <c r="P16" s="195"/>
      <c r="Q16" s="195"/>
      <c r="R16" s="195"/>
      <c r="S16" s="195"/>
      <c r="T16" s="199"/>
      <c r="U16" s="195"/>
      <c r="V16" s="200"/>
      <c r="W16" s="200"/>
      <c r="X16" s="200"/>
      <c r="Y16" s="200"/>
      <c r="Z16" s="200"/>
      <c r="AA16" s="200"/>
      <c r="AB16" s="200"/>
      <c r="AC16" s="200"/>
      <c r="AD16" s="200"/>
      <c r="AE16" s="200" t="s">
        <v>145</v>
      </c>
      <c r="AF16" s="200">
        <v>0</v>
      </c>
      <c r="AG16" s="200"/>
      <c r="AH16" s="200"/>
      <c r="AI16" s="200"/>
      <c r="AJ16" s="200"/>
      <c r="AK16" s="200"/>
      <c r="AL16" s="200"/>
      <c r="AM16" s="200"/>
      <c r="AN16" s="200"/>
      <c r="AO16" s="200"/>
      <c r="AP16" s="200"/>
      <c r="AQ16" s="200"/>
      <c r="AR16" s="200"/>
      <c r="AS16" s="200"/>
      <c r="AT16" s="200"/>
      <c r="AU16" s="200"/>
      <c r="AV16" s="200"/>
      <c r="AW16" s="200"/>
      <c r="AX16" s="200"/>
      <c r="AY16" s="200"/>
      <c r="AZ16" s="200"/>
      <c r="BA16" s="200"/>
      <c r="BB16" s="200"/>
      <c r="BC16" s="200"/>
      <c r="BD16" s="200"/>
      <c r="BE16" s="200"/>
      <c r="BF16" s="200"/>
      <c r="BG16" s="200"/>
      <c r="BH16" s="200"/>
    </row>
    <row r="17" spans="1:60" ht="22.5" outlineLevel="1">
      <c r="A17" s="193">
        <v>4</v>
      </c>
      <c r="B17" s="193" t="s">
        <v>152</v>
      </c>
      <c r="C17" s="194" t="s">
        <v>153</v>
      </c>
      <c r="D17" s="195" t="s">
        <v>140</v>
      </c>
      <c r="E17" s="196">
        <v>275.31299999999999</v>
      </c>
      <c r="F17" s="197">
        <f>H17+J17</f>
        <v>0</v>
      </c>
      <c r="G17" s="198">
        <f>ROUND(E17*F17,2)</f>
        <v>0</v>
      </c>
      <c r="H17" s="198"/>
      <c r="I17" s="198">
        <f>ROUND(E17*H17,2)</f>
        <v>0</v>
      </c>
      <c r="J17" s="198"/>
      <c r="K17" s="198">
        <f>ROUND(E17*J17,2)</f>
        <v>0</v>
      </c>
      <c r="L17" s="198">
        <v>21</v>
      </c>
      <c r="M17" s="198">
        <f>G17*(1+L17/100)</f>
        <v>0</v>
      </c>
      <c r="N17" s="195">
        <v>0</v>
      </c>
      <c r="O17" s="195">
        <f>ROUND(E17*N17,5)</f>
        <v>0</v>
      </c>
      <c r="P17" s="195">
        <v>0</v>
      </c>
      <c r="Q17" s="195">
        <f>ROUND(E17*P17,5)</f>
        <v>0</v>
      </c>
      <c r="R17" s="195"/>
      <c r="S17" s="195"/>
      <c r="T17" s="199">
        <v>0</v>
      </c>
      <c r="U17" s="195">
        <f>ROUND(E17*T17,2)</f>
        <v>0</v>
      </c>
      <c r="V17" s="200"/>
      <c r="W17" s="200"/>
      <c r="X17" s="200"/>
      <c r="Y17" s="200"/>
      <c r="Z17" s="200"/>
      <c r="AA17" s="200"/>
      <c r="AB17" s="200"/>
      <c r="AC17" s="200"/>
      <c r="AD17" s="200"/>
      <c r="AE17" s="200" t="s">
        <v>150</v>
      </c>
      <c r="AF17" s="200"/>
      <c r="AG17" s="200"/>
      <c r="AH17" s="200"/>
      <c r="AI17" s="200"/>
      <c r="AJ17" s="200"/>
      <c r="AK17" s="200"/>
      <c r="AL17" s="200"/>
      <c r="AM17" s="200"/>
      <c r="AN17" s="200"/>
      <c r="AO17" s="200"/>
      <c r="AP17" s="200"/>
      <c r="AQ17" s="200"/>
      <c r="AR17" s="200"/>
      <c r="AS17" s="200"/>
      <c r="AT17" s="200"/>
      <c r="AU17" s="200"/>
      <c r="AV17" s="200"/>
      <c r="AW17" s="200"/>
      <c r="AX17" s="200"/>
      <c r="AY17" s="200"/>
      <c r="AZ17" s="200"/>
      <c r="BA17" s="200"/>
      <c r="BB17" s="200"/>
      <c r="BC17" s="200"/>
      <c r="BD17" s="200"/>
      <c r="BE17" s="200"/>
      <c r="BF17" s="200"/>
      <c r="BG17" s="200"/>
      <c r="BH17" s="200"/>
    </row>
    <row r="18" spans="1:60" outlineLevel="1">
      <c r="A18" s="193"/>
      <c r="B18" s="193"/>
      <c r="C18" s="202" t="s">
        <v>154</v>
      </c>
      <c r="D18" s="203"/>
      <c r="E18" s="204">
        <v>275.31299999999999</v>
      </c>
      <c r="F18" s="198"/>
      <c r="G18" s="198"/>
      <c r="H18" s="198"/>
      <c r="I18" s="198"/>
      <c r="J18" s="198"/>
      <c r="K18" s="198"/>
      <c r="L18" s="198"/>
      <c r="M18" s="198"/>
      <c r="N18" s="195"/>
      <c r="O18" s="195"/>
      <c r="P18" s="195"/>
      <c r="Q18" s="195"/>
      <c r="R18" s="195"/>
      <c r="S18" s="195"/>
      <c r="T18" s="199"/>
      <c r="U18" s="195"/>
      <c r="V18" s="200"/>
      <c r="W18" s="200"/>
      <c r="X18" s="200"/>
      <c r="Y18" s="200"/>
      <c r="Z18" s="200"/>
      <c r="AA18" s="200"/>
      <c r="AB18" s="200"/>
      <c r="AC18" s="200"/>
      <c r="AD18" s="200"/>
      <c r="AE18" s="200" t="s">
        <v>145</v>
      </c>
      <c r="AF18" s="200">
        <v>0</v>
      </c>
      <c r="AG18" s="200"/>
      <c r="AH18" s="200"/>
      <c r="AI18" s="200"/>
      <c r="AJ18" s="200"/>
      <c r="AK18" s="200"/>
      <c r="AL18" s="200"/>
      <c r="AM18" s="200"/>
      <c r="AN18" s="200"/>
      <c r="AO18" s="200"/>
      <c r="AP18" s="200"/>
      <c r="AQ18" s="200"/>
      <c r="AR18" s="200"/>
      <c r="AS18" s="200"/>
      <c r="AT18" s="200"/>
      <c r="AU18" s="200"/>
      <c r="AV18" s="200"/>
      <c r="AW18" s="200"/>
      <c r="AX18" s="200"/>
      <c r="AY18" s="200"/>
      <c r="AZ18" s="200"/>
      <c r="BA18" s="200"/>
      <c r="BB18" s="200"/>
      <c r="BC18" s="200"/>
      <c r="BD18" s="200"/>
      <c r="BE18" s="200"/>
      <c r="BF18" s="200"/>
      <c r="BG18" s="200"/>
      <c r="BH18" s="200"/>
    </row>
    <row r="19" spans="1:60" outlineLevel="1">
      <c r="A19" s="193">
        <v>5</v>
      </c>
      <c r="B19" s="193" t="s">
        <v>155</v>
      </c>
      <c r="C19" s="194" t="s">
        <v>156</v>
      </c>
      <c r="D19" s="195" t="s">
        <v>157</v>
      </c>
      <c r="E19" s="196">
        <v>85.5</v>
      </c>
      <c r="F19" s="197">
        <f>H19+J19</f>
        <v>0</v>
      </c>
      <c r="G19" s="198">
        <f>ROUND(E19*F19,2)</f>
        <v>0</v>
      </c>
      <c r="H19" s="198"/>
      <c r="I19" s="198">
        <f>ROUND(E19*H19,2)</f>
        <v>0</v>
      </c>
      <c r="J19" s="198"/>
      <c r="K19" s="198">
        <f>ROUND(E19*J19,2)</f>
        <v>0</v>
      </c>
      <c r="L19" s="198">
        <v>21</v>
      </c>
      <c r="M19" s="198">
        <f>G19*(1+L19/100)</f>
        <v>0</v>
      </c>
      <c r="N19" s="195">
        <v>0</v>
      </c>
      <c r="O19" s="195">
        <f>ROUND(E19*N19,5)</f>
        <v>0</v>
      </c>
      <c r="P19" s="195">
        <v>8.7999999999999995E-2</v>
      </c>
      <c r="Q19" s="195">
        <f>ROUND(E19*P19,5)</f>
        <v>7.524</v>
      </c>
      <c r="R19" s="195"/>
      <c r="S19" s="195"/>
      <c r="T19" s="199">
        <v>7.1999999999999995E-2</v>
      </c>
      <c r="U19" s="195">
        <f>ROUND(E19*T19,2)</f>
        <v>6.16</v>
      </c>
      <c r="V19" s="200"/>
      <c r="W19" s="200"/>
      <c r="X19" s="200"/>
      <c r="Y19" s="200"/>
      <c r="Z19" s="200"/>
      <c r="AA19" s="200"/>
      <c r="AB19" s="200"/>
      <c r="AC19" s="200"/>
      <c r="AD19" s="200"/>
      <c r="AE19" s="200" t="s">
        <v>141</v>
      </c>
      <c r="AF19" s="200"/>
      <c r="AG19" s="200"/>
      <c r="AH19" s="200"/>
      <c r="AI19" s="200"/>
      <c r="AJ19" s="200"/>
      <c r="AK19" s="200"/>
      <c r="AL19" s="200"/>
      <c r="AM19" s="200"/>
      <c r="AN19" s="200"/>
      <c r="AO19" s="200"/>
      <c r="AP19" s="200"/>
      <c r="AQ19" s="200"/>
      <c r="AR19" s="200"/>
      <c r="AS19" s="200"/>
      <c r="AT19" s="200"/>
      <c r="AU19" s="200"/>
      <c r="AV19" s="200"/>
      <c r="AW19" s="200"/>
      <c r="AX19" s="200"/>
      <c r="AY19" s="200"/>
      <c r="AZ19" s="200"/>
      <c r="BA19" s="200"/>
      <c r="BB19" s="200"/>
      <c r="BC19" s="200"/>
      <c r="BD19" s="200"/>
      <c r="BE19" s="200"/>
      <c r="BF19" s="200"/>
      <c r="BG19" s="200"/>
      <c r="BH19" s="200"/>
    </row>
    <row r="20" spans="1:60" ht="22.5" outlineLevel="1">
      <c r="A20" s="193"/>
      <c r="B20" s="193"/>
      <c r="C20" s="510" t="s">
        <v>158</v>
      </c>
      <c r="D20" s="511"/>
      <c r="E20" s="512"/>
      <c r="F20" s="513"/>
      <c r="G20" s="514"/>
      <c r="H20" s="198"/>
      <c r="I20" s="198"/>
      <c r="J20" s="198"/>
      <c r="K20" s="198"/>
      <c r="L20" s="198"/>
      <c r="M20" s="198"/>
      <c r="N20" s="195"/>
      <c r="O20" s="195"/>
      <c r="P20" s="195"/>
      <c r="Q20" s="195"/>
      <c r="R20" s="195"/>
      <c r="S20" s="195"/>
      <c r="T20" s="199"/>
      <c r="U20" s="195"/>
      <c r="V20" s="200"/>
      <c r="W20" s="200"/>
      <c r="X20" s="200"/>
      <c r="Y20" s="200"/>
      <c r="Z20" s="200"/>
      <c r="AA20" s="200"/>
      <c r="AB20" s="200"/>
      <c r="AC20" s="200"/>
      <c r="AD20" s="200"/>
      <c r="AE20" s="200" t="s">
        <v>143</v>
      </c>
      <c r="AF20" s="200"/>
      <c r="AG20" s="200"/>
      <c r="AH20" s="200"/>
      <c r="AI20" s="200"/>
      <c r="AJ20" s="200"/>
      <c r="AK20" s="200"/>
      <c r="AL20" s="200"/>
      <c r="AM20" s="200"/>
      <c r="AN20" s="200"/>
      <c r="AO20" s="200"/>
      <c r="AP20" s="200"/>
      <c r="AQ20" s="200"/>
      <c r="AR20" s="200"/>
      <c r="AS20" s="200"/>
      <c r="AT20" s="200"/>
      <c r="AU20" s="200"/>
      <c r="AV20" s="200"/>
      <c r="AW20" s="200"/>
      <c r="AX20" s="200"/>
      <c r="AY20" s="200"/>
      <c r="AZ20" s="200"/>
      <c r="BA20" s="201" t="str">
        <f>C20</f>
        <v>Obrusná vrstva tl. 40 mm. Plocha napojení na stávající silnici. Plocha výkopu pro přípojku vodovodu a kanalizace. Plocha překopu silnice pro VO a trubky HDPE.</v>
      </c>
      <c r="BB20" s="200"/>
      <c r="BC20" s="200"/>
      <c r="BD20" s="200"/>
      <c r="BE20" s="200"/>
      <c r="BF20" s="200"/>
      <c r="BG20" s="200"/>
      <c r="BH20" s="200"/>
    </row>
    <row r="21" spans="1:60" outlineLevel="1">
      <c r="A21" s="193"/>
      <c r="B21" s="193"/>
      <c r="C21" s="202" t="s">
        <v>159</v>
      </c>
      <c r="D21" s="203"/>
      <c r="E21" s="204">
        <v>85.5</v>
      </c>
      <c r="F21" s="198"/>
      <c r="G21" s="198"/>
      <c r="H21" s="198"/>
      <c r="I21" s="198"/>
      <c r="J21" s="198"/>
      <c r="K21" s="198"/>
      <c r="L21" s="198"/>
      <c r="M21" s="198"/>
      <c r="N21" s="195"/>
      <c r="O21" s="195"/>
      <c r="P21" s="195"/>
      <c r="Q21" s="195"/>
      <c r="R21" s="195"/>
      <c r="S21" s="195"/>
      <c r="T21" s="199"/>
      <c r="U21" s="195"/>
      <c r="V21" s="200"/>
      <c r="W21" s="200"/>
      <c r="X21" s="200"/>
      <c r="Y21" s="200"/>
      <c r="Z21" s="200"/>
      <c r="AA21" s="200"/>
      <c r="AB21" s="200"/>
      <c r="AC21" s="200"/>
      <c r="AD21" s="200"/>
      <c r="AE21" s="200" t="s">
        <v>145</v>
      </c>
      <c r="AF21" s="200">
        <v>0</v>
      </c>
      <c r="AG21" s="200"/>
      <c r="AH21" s="200"/>
      <c r="AI21" s="200"/>
      <c r="AJ21" s="200"/>
      <c r="AK21" s="200"/>
      <c r="AL21" s="200"/>
      <c r="AM21" s="200"/>
      <c r="AN21" s="200"/>
      <c r="AO21" s="200"/>
      <c r="AP21" s="200"/>
      <c r="AQ21" s="200"/>
      <c r="AR21" s="200"/>
      <c r="AS21" s="200"/>
      <c r="AT21" s="200"/>
      <c r="AU21" s="200"/>
      <c r="AV21" s="200"/>
      <c r="AW21" s="200"/>
      <c r="AX21" s="200"/>
      <c r="AY21" s="200"/>
      <c r="AZ21" s="200"/>
      <c r="BA21" s="200"/>
      <c r="BB21" s="200"/>
      <c r="BC21" s="200"/>
      <c r="BD21" s="200"/>
      <c r="BE21" s="200"/>
      <c r="BF21" s="200"/>
      <c r="BG21" s="200"/>
      <c r="BH21" s="200"/>
    </row>
    <row r="22" spans="1:60" outlineLevel="1">
      <c r="A22" s="193">
        <v>6</v>
      </c>
      <c r="B22" s="193" t="s">
        <v>160</v>
      </c>
      <c r="C22" s="194" t="s">
        <v>161</v>
      </c>
      <c r="D22" s="195" t="s">
        <v>157</v>
      </c>
      <c r="E22" s="196">
        <v>26.5</v>
      </c>
      <c r="F22" s="197">
        <f>H22+J22</f>
        <v>0</v>
      </c>
      <c r="G22" s="198">
        <f>ROUND(E22*F22,2)</f>
        <v>0</v>
      </c>
      <c r="H22" s="198"/>
      <c r="I22" s="198">
        <f>ROUND(E22*H22,2)</f>
        <v>0</v>
      </c>
      <c r="J22" s="198"/>
      <c r="K22" s="198">
        <f>ROUND(E22*J22,2)</f>
        <v>0</v>
      </c>
      <c r="L22" s="198">
        <v>21</v>
      </c>
      <c r="M22" s="198">
        <f>G22*(1+L22/100)</f>
        <v>0</v>
      </c>
      <c r="N22" s="195">
        <v>0</v>
      </c>
      <c r="O22" s="195">
        <f>ROUND(E22*N22,5)</f>
        <v>0</v>
      </c>
      <c r="P22" s="195">
        <v>0.13200000000000001</v>
      </c>
      <c r="Q22" s="195">
        <f>ROUND(E22*P22,5)</f>
        <v>3.4980000000000002</v>
      </c>
      <c r="R22" s="195"/>
      <c r="S22" s="195"/>
      <c r="T22" s="199">
        <v>8.0799999999999997E-2</v>
      </c>
      <c r="U22" s="195">
        <f>ROUND(E22*T22,2)</f>
        <v>2.14</v>
      </c>
      <c r="V22" s="200"/>
      <c r="W22" s="200"/>
      <c r="X22" s="200"/>
      <c r="Y22" s="200"/>
      <c r="Z22" s="200"/>
      <c r="AA22" s="200"/>
      <c r="AB22" s="200"/>
      <c r="AC22" s="200"/>
      <c r="AD22" s="200"/>
      <c r="AE22" s="200" t="s">
        <v>141</v>
      </c>
      <c r="AF22" s="200"/>
      <c r="AG22" s="200"/>
      <c r="AH22" s="200"/>
      <c r="AI22" s="200"/>
      <c r="AJ22" s="200"/>
      <c r="AK22" s="200"/>
      <c r="AL22" s="200"/>
      <c r="AM22" s="200"/>
      <c r="AN22" s="200"/>
      <c r="AO22" s="200"/>
      <c r="AP22" s="200"/>
      <c r="AQ22" s="200"/>
      <c r="AR22" s="200"/>
      <c r="AS22" s="200"/>
      <c r="AT22" s="200"/>
      <c r="AU22" s="200"/>
      <c r="AV22" s="200"/>
      <c r="AW22" s="200"/>
      <c r="AX22" s="200"/>
      <c r="AY22" s="200"/>
      <c r="AZ22" s="200"/>
      <c r="BA22" s="200"/>
      <c r="BB22" s="200"/>
      <c r="BC22" s="200"/>
      <c r="BD22" s="200"/>
      <c r="BE22" s="200"/>
      <c r="BF22" s="200"/>
      <c r="BG22" s="200"/>
      <c r="BH22" s="200"/>
    </row>
    <row r="23" spans="1:60" outlineLevel="1">
      <c r="A23" s="193"/>
      <c r="B23" s="193"/>
      <c r="C23" s="510" t="s">
        <v>162</v>
      </c>
      <c r="D23" s="511"/>
      <c r="E23" s="512"/>
      <c r="F23" s="513"/>
      <c r="G23" s="514"/>
      <c r="H23" s="198"/>
      <c r="I23" s="198"/>
      <c r="J23" s="198"/>
      <c r="K23" s="198"/>
      <c r="L23" s="198"/>
      <c r="M23" s="198"/>
      <c r="N23" s="195"/>
      <c r="O23" s="195"/>
      <c r="P23" s="195"/>
      <c r="Q23" s="195"/>
      <c r="R23" s="195"/>
      <c r="S23" s="195"/>
      <c r="T23" s="199"/>
      <c r="U23" s="195"/>
      <c r="V23" s="200"/>
      <c r="W23" s="200"/>
      <c r="X23" s="200"/>
      <c r="Y23" s="200"/>
      <c r="Z23" s="200"/>
      <c r="AA23" s="200"/>
      <c r="AB23" s="200"/>
      <c r="AC23" s="200"/>
      <c r="AD23" s="200"/>
      <c r="AE23" s="200" t="s">
        <v>143</v>
      </c>
      <c r="AF23" s="200"/>
      <c r="AG23" s="200"/>
      <c r="AH23" s="200"/>
      <c r="AI23" s="200"/>
      <c r="AJ23" s="200"/>
      <c r="AK23" s="200"/>
      <c r="AL23" s="200"/>
      <c r="AM23" s="200"/>
      <c r="AN23" s="200"/>
      <c r="AO23" s="200"/>
      <c r="AP23" s="200"/>
      <c r="AQ23" s="200"/>
      <c r="AR23" s="200"/>
      <c r="AS23" s="200"/>
      <c r="AT23" s="200"/>
      <c r="AU23" s="200"/>
      <c r="AV23" s="200"/>
      <c r="AW23" s="200"/>
      <c r="AX23" s="200"/>
      <c r="AY23" s="200"/>
      <c r="AZ23" s="200"/>
      <c r="BA23" s="201" t="str">
        <f>C23</f>
        <v>Rýha pro připojení vodovodu a kanalizace, překop pro VO a trubky HDPE.</v>
      </c>
      <c r="BB23" s="200"/>
      <c r="BC23" s="200"/>
      <c r="BD23" s="200"/>
      <c r="BE23" s="200"/>
      <c r="BF23" s="200"/>
      <c r="BG23" s="200"/>
      <c r="BH23" s="200"/>
    </row>
    <row r="24" spans="1:60" outlineLevel="1">
      <c r="A24" s="193"/>
      <c r="B24" s="193"/>
      <c r="C24" s="202" t="s">
        <v>163</v>
      </c>
      <c r="D24" s="203"/>
      <c r="E24" s="204">
        <v>26.5</v>
      </c>
      <c r="F24" s="198"/>
      <c r="G24" s="198"/>
      <c r="H24" s="198"/>
      <c r="I24" s="198"/>
      <c r="J24" s="198"/>
      <c r="K24" s="198"/>
      <c r="L24" s="198"/>
      <c r="M24" s="198"/>
      <c r="N24" s="195"/>
      <c r="O24" s="195"/>
      <c r="P24" s="195"/>
      <c r="Q24" s="195"/>
      <c r="R24" s="195"/>
      <c r="S24" s="195"/>
      <c r="T24" s="199"/>
      <c r="U24" s="195"/>
      <c r="V24" s="200"/>
      <c r="W24" s="200"/>
      <c r="X24" s="200"/>
      <c r="Y24" s="200"/>
      <c r="Z24" s="200"/>
      <c r="AA24" s="200"/>
      <c r="AB24" s="200"/>
      <c r="AC24" s="200"/>
      <c r="AD24" s="200"/>
      <c r="AE24" s="200" t="s">
        <v>145</v>
      </c>
      <c r="AF24" s="200">
        <v>0</v>
      </c>
      <c r="AG24" s="200"/>
      <c r="AH24" s="200"/>
      <c r="AI24" s="200"/>
      <c r="AJ24" s="200"/>
      <c r="AK24" s="200"/>
      <c r="AL24" s="200"/>
      <c r="AM24" s="200"/>
      <c r="AN24" s="200"/>
      <c r="AO24" s="200"/>
      <c r="AP24" s="200"/>
      <c r="AQ24" s="200"/>
      <c r="AR24" s="200"/>
      <c r="AS24" s="200"/>
      <c r="AT24" s="200"/>
      <c r="AU24" s="200"/>
      <c r="AV24" s="200"/>
      <c r="AW24" s="200"/>
      <c r="AX24" s="200"/>
      <c r="AY24" s="200"/>
      <c r="AZ24" s="200"/>
      <c r="BA24" s="200"/>
      <c r="BB24" s="200"/>
      <c r="BC24" s="200"/>
      <c r="BD24" s="200"/>
      <c r="BE24" s="200"/>
      <c r="BF24" s="200"/>
      <c r="BG24" s="200"/>
      <c r="BH24" s="200"/>
    </row>
    <row r="25" spans="1:60" outlineLevel="1">
      <c r="A25" s="193">
        <v>7</v>
      </c>
      <c r="B25" s="193" t="s">
        <v>164</v>
      </c>
      <c r="C25" s="194" t="s">
        <v>165</v>
      </c>
      <c r="D25" s="195" t="s">
        <v>157</v>
      </c>
      <c r="E25" s="196">
        <v>26.5</v>
      </c>
      <c r="F25" s="197">
        <f>H25+J25</f>
        <v>0</v>
      </c>
      <c r="G25" s="198">
        <f>ROUND(E25*F25,2)</f>
        <v>0</v>
      </c>
      <c r="H25" s="198"/>
      <c r="I25" s="198">
        <f>ROUND(E25*H25,2)</f>
        <v>0</v>
      </c>
      <c r="J25" s="198"/>
      <c r="K25" s="198">
        <f>ROUND(E25*J25,2)</f>
        <v>0</v>
      </c>
      <c r="L25" s="198">
        <v>21</v>
      </c>
      <c r="M25" s="198">
        <f>G25*(1+L25/100)</f>
        <v>0</v>
      </c>
      <c r="N25" s="195">
        <v>0</v>
      </c>
      <c r="O25" s="195">
        <f>ROUND(E25*N25,5)</f>
        <v>0</v>
      </c>
      <c r="P25" s="195">
        <v>0.19800000000000001</v>
      </c>
      <c r="Q25" s="195">
        <f>ROUND(E25*P25,5)</f>
        <v>5.2469999999999999</v>
      </c>
      <c r="R25" s="195"/>
      <c r="S25" s="195"/>
      <c r="T25" s="199">
        <v>0.112</v>
      </c>
      <c r="U25" s="195">
        <f>ROUND(E25*T25,2)</f>
        <v>2.97</v>
      </c>
      <c r="V25" s="200"/>
      <c r="W25" s="200"/>
      <c r="X25" s="200"/>
      <c r="Y25" s="200"/>
      <c r="Z25" s="200"/>
      <c r="AA25" s="200"/>
      <c r="AB25" s="200"/>
      <c r="AC25" s="200"/>
      <c r="AD25" s="200"/>
      <c r="AE25" s="200" t="s">
        <v>141</v>
      </c>
      <c r="AF25" s="200"/>
      <c r="AG25" s="200"/>
      <c r="AH25" s="200"/>
      <c r="AI25" s="200"/>
      <c r="AJ25" s="200"/>
      <c r="AK25" s="200"/>
      <c r="AL25" s="200"/>
      <c r="AM25" s="200"/>
      <c r="AN25" s="200"/>
      <c r="AO25" s="200"/>
      <c r="AP25" s="200"/>
      <c r="AQ25" s="200"/>
      <c r="AR25" s="200"/>
      <c r="AS25" s="200"/>
      <c r="AT25" s="200"/>
      <c r="AU25" s="200"/>
      <c r="AV25" s="200"/>
      <c r="AW25" s="200"/>
      <c r="AX25" s="200"/>
      <c r="AY25" s="200"/>
      <c r="AZ25" s="200"/>
      <c r="BA25" s="200"/>
      <c r="BB25" s="200"/>
      <c r="BC25" s="200"/>
      <c r="BD25" s="200"/>
      <c r="BE25" s="200"/>
      <c r="BF25" s="200"/>
      <c r="BG25" s="200"/>
      <c r="BH25" s="200"/>
    </row>
    <row r="26" spans="1:60" outlineLevel="1">
      <c r="A26" s="193"/>
      <c r="B26" s="193"/>
      <c r="C26" s="510" t="s">
        <v>162</v>
      </c>
      <c r="D26" s="511"/>
      <c r="E26" s="512"/>
      <c r="F26" s="513"/>
      <c r="G26" s="514"/>
      <c r="H26" s="198"/>
      <c r="I26" s="198"/>
      <c r="J26" s="198"/>
      <c r="K26" s="198"/>
      <c r="L26" s="198"/>
      <c r="M26" s="198"/>
      <c r="N26" s="195"/>
      <c r="O26" s="195"/>
      <c r="P26" s="195"/>
      <c r="Q26" s="195"/>
      <c r="R26" s="195"/>
      <c r="S26" s="195"/>
      <c r="T26" s="199"/>
      <c r="U26" s="195"/>
      <c r="V26" s="200"/>
      <c r="W26" s="200"/>
      <c r="X26" s="200"/>
      <c r="Y26" s="200"/>
      <c r="Z26" s="200"/>
      <c r="AA26" s="200"/>
      <c r="AB26" s="200"/>
      <c r="AC26" s="200"/>
      <c r="AD26" s="200"/>
      <c r="AE26" s="200" t="s">
        <v>143</v>
      </c>
      <c r="AF26" s="200"/>
      <c r="AG26" s="200"/>
      <c r="AH26" s="200"/>
      <c r="AI26" s="200"/>
      <c r="AJ26" s="200"/>
      <c r="AK26" s="200"/>
      <c r="AL26" s="200"/>
      <c r="AM26" s="200"/>
      <c r="AN26" s="200"/>
      <c r="AO26" s="200"/>
      <c r="AP26" s="200"/>
      <c r="AQ26" s="200"/>
      <c r="AR26" s="200"/>
      <c r="AS26" s="200"/>
      <c r="AT26" s="200"/>
      <c r="AU26" s="200"/>
      <c r="AV26" s="200"/>
      <c r="AW26" s="200"/>
      <c r="AX26" s="200"/>
      <c r="AY26" s="200"/>
      <c r="AZ26" s="200"/>
      <c r="BA26" s="201" t="str">
        <f>C26</f>
        <v>Rýha pro připojení vodovodu a kanalizace, překop pro VO a trubky HDPE.</v>
      </c>
      <c r="BB26" s="200"/>
      <c r="BC26" s="200"/>
      <c r="BD26" s="200"/>
      <c r="BE26" s="200"/>
      <c r="BF26" s="200"/>
      <c r="BG26" s="200"/>
      <c r="BH26" s="200"/>
    </row>
    <row r="27" spans="1:60" outlineLevel="1">
      <c r="A27" s="193"/>
      <c r="B27" s="193"/>
      <c r="C27" s="202" t="s">
        <v>166</v>
      </c>
      <c r="D27" s="203"/>
      <c r="E27" s="204">
        <v>26.5</v>
      </c>
      <c r="F27" s="198"/>
      <c r="G27" s="198"/>
      <c r="H27" s="198"/>
      <c r="I27" s="198"/>
      <c r="J27" s="198"/>
      <c r="K27" s="198"/>
      <c r="L27" s="198"/>
      <c r="M27" s="198"/>
      <c r="N27" s="195"/>
      <c r="O27" s="195"/>
      <c r="P27" s="195"/>
      <c r="Q27" s="195"/>
      <c r="R27" s="195"/>
      <c r="S27" s="195"/>
      <c r="T27" s="199"/>
      <c r="U27" s="195"/>
      <c r="V27" s="200"/>
      <c r="W27" s="200"/>
      <c r="X27" s="200"/>
      <c r="Y27" s="200"/>
      <c r="Z27" s="200"/>
      <c r="AA27" s="200"/>
      <c r="AB27" s="200"/>
      <c r="AC27" s="200"/>
      <c r="AD27" s="200"/>
      <c r="AE27" s="200" t="s">
        <v>145</v>
      </c>
      <c r="AF27" s="200">
        <v>0</v>
      </c>
      <c r="AG27" s="200"/>
      <c r="AH27" s="200"/>
      <c r="AI27" s="200"/>
      <c r="AJ27" s="200"/>
      <c r="AK27" s="200"/>
      <c r="AL27" s="200"/>
      <c r="AM27" s="200"/>
      <c r="AN27" s="200"/>
      <c r="AO27" s="200"/>
      <c r="AP27" s="200"/>
      <c r="AQ27" s="200"/>
      <c r="AR27" s="200"/>
      <c r="AS27" s="200"/>
      <c r="AT27" s="200"/>
      <c r="AU27" s="200"/>
      <c r="AV27" s="200"/>
      <c r="AW27" s="200"/>
      <c r="AX27" s="200"/>
      <c r="AY27" s="200"/>
      <c r="AZ27" s="200"/>
      <c r="BA27" s="200"/>
      <c r="BB27" s="200"/>
      <c r="BC27" s="200"/>
      <c r="BD27" s="200"/>
      <c r="BE27" s="200"/>
      <c r="BF27" s="200"/>
      <c r="BG27" s="200"/>
      <c r="BH27" s="200"/>
    </row>
    <row r="28" spans="1:60" outlineLevel="1">
      <c r="A28" s="193">
        <v>8</v>
      </c>
      <c r="B28" s="193" t="s">
        <v>167</v>
      </c>
      <c r="C28" s="194" t="s">
        <v>168</v>
      </c>
      <c r="D28" s="195" t="s">
        <v>140</v>
      </c>
      <c r="E28" s="196">
        <v>168.20490000000001</v>
      </c>
      <c r="F28" s="197">
        <f>H28+J28</f>
        <v>0</v>
      </c>
      <c r="G28" s="198">
        <f>ROUND(E28*F28,2)</f>
        <v>0</v>
      </c>
      <c r="H28" s="198"/>
      <c r="I28" s="198">
        <f>ROUND(E28*H28,2)</f>
        <v>0</v>
      </c>
      <c r="J28" s="198"/>
      <c r="K28" s="198">
        <f>ROUND(E28*J28,2)</f>
        <v>0</v>
      </c>
      <c r="L28" s="198">
        <v>21</v>
      </c>
      <c r="M28" s="198">
        <f>G28*(1+L28/100)</f>
        <v>0</v>
      </c>
      <c r="N28" s="195">
        <v>0</v>
      </c>
      <c r="O28" s="195">
        <f>ROUND(E28*N28,5)</f>
        <v>0</v>
      </c>
      <c r="P28" s="195">
        <v>0</v>
      </c>
      <c r="Q28" s="195">
        <f>ROUND(E28*P28,5)</f>
        <v>0</v>
      </c>
      <c r="R28" s="195"/>
      <c r="S28" s="195"/>
      <c r="T28" s="199">
        <v>0.434</v>
      </c>
      <c r="U28" s="195">
        <f>ROUND(E28*T28,2)</f>
        <v>73</v>
      </c>
      <c r="V28" s="200"/>
      <c r="W28" s="200"/>
      <c r="X28" s="200"/>
      <c r="Y28" s="200"/>
      <c r="Z28" s="200"/>
      <c r="AA28" s="200"/>
      <c r="AB28" s="200"/>
      <c r="AC28" s="200"/>
      <c r="AD28" s="200"/>
      <c r="AE28" s="200" t="s">
        <v>141</v>
      </c>
      <c r="AF28" s="200"/>
      <c r="AG28" s="200"/>
      <c r="AH28" s="200"/>
      <c r="AI28" s="200"/>
      <c r="AJ28" s="200"/>
      <c r="AK28" s="200"/>
      <c r="AL28" s="200"/>
      <c r="AM28" s="200"/>
      <c r="AN28" s="200"/>
      <c r="AO28" s="200"/>
      <c r="AP28" s="200"/>
      <c r="AQ28" s="200"/>
      <c r="AR28" s="200"/>
      <c r="AS28" s="200"/>
      <c r="AT28" s="200"/>
      <c r="AU28" s="200"/>
      <c r="AV28" s="200"/>
      <c r="AW28" s="200"/>
      <c r="AX28" s="200"/>
      <c r="AY28" s="200"/>
      <c r="AZ28" s="200"/>
      <c r="BA28" s="200"/>
      <c r="BB28" s="200"/>
      <c r="BC28" s="200"/>
      <c r="BD28" s="200"/>
      <c r="BE28" s="200"/>
      <c r="BF28" s="200"/>
      <c r="BG28" s="200"/>
      <c r="BH28" s="200"/>
    </row>
    <row r="29" spans="1:60" outlineLevel="1">
      <c r="A29" s="193"/>
      <c r="B29" s="193"/>
      <c r="C29" s="510" t="s">
        <v>169</v>
      </c>
      <c r="D29" s="511"/>
      <c r="E29" s="512"/>
      <c r="F29" s="513"/>
      <c r="G29" s="514"/>
      <c r="H29" s="198"/>
      <c r="I29" s="198"/>
      <c r="J29" s="198"/>
      <c r="K29" s="198"/>
      <c r="L29" s="198"/>
      <c r="M29" s="198"/>
      <c r="N29" s="195"/>
      <c r="O29" s="195"/>
      <c r="P29" s="195"/>
      <c r="Q29" s="195"/>
      <c r="R29" s="195"/>
      <c r="S29" s="195"/>
      <c r="T29" s="199"/>
      <c r="U29" s="195"/>
      <c r="V29" s="200"/>
      <c r="W29" s="200"/>
      <c r="X29" s="200"/>
      <c r="Y29" s="200"/>
      <c r="Z29" s="200"/>
      <c r="AA29" s="200"/>
      <c r="AB29" s="200"/>
      <c r="AC29" s="200"/>
      <c r="AD29" s="200"/>
      <c r="AE29" s="200" t="s">
        <v>143</v>
      </c>
      <c r="AF29" s="200"/>
      <c r="AG29" s="200"/>
      <c r="AH29" s="200"/>
      <c r="AI29" s="200"/>
      <c r="AJ29" s="200"/>
      <c r="AK29" s="200"/>
      <c r="AL29" s="200"/>
      <c r="AM29" s="200"/>
      <c r="AN29" s="200"/>
      <c r="AO29" s="200"/>
      <c r="AP29" s="200"/>
      <c r="AQ29" s="200"/>
      <c r="AR29" s="200"/>
      <c r="AS29" s="200"/>
      <c r="AT29" s="200"/>
      <c r="AU29" s="200"/>
      <c r="AV29" s="200"/>
      <c r="AW29" s="200"/>
      <c r="AX29" s="200"/>
      <c r="AY29" s="200"/>
      <c r="AZ29" s="200"/>
      <c r="BA29" s="201" t="str">
        <f>C29</f>
        <v>Odkop zeminy na úroveň pláně komunikace a chodníku po sejmutí ornice.</v>
      </c>
      <c r="BB29" s="200"/>
      <c r="BC29" s="200"/>
      <c r="BD29" s="200"/>
      <c r="BE29" s="200"/>
      <c r="BF29" s="200"/>
      <c r="BG29" s="200"/>
      <c r="BH29" s="200"/>
    </row>
    <row r="30" spans="1:60" outlineLevel="1">
      <c r="A30" s="193"/>
      <c r="B30" s="193"/>
      <c r="C30" s="202" t="s">
        <v>170</v>
      </c>
      <c r="D30" s="203"/>
      <c r="E30" s="204">
        <v>147.03809999999999</v>
      </c>
      <c r="F30" s="198"/>
      <c r="G30" s="198"/>
      <c r="H30" s="198"/>
      <c r="I30" s="198"/>
      <c r="J30" s="198"/>
      <c r="K30" s="198"/>
      <c r="L30" s="198"/>
      <c r="M30" s="198"/>
      <c r="N30" s="195"/>
      <c r="O30" s="195"/>
      <c r="P30" s="195"/>
      <c r="Q30" s="195"/>
      <c r="R30" s="195"/>
      <c r="S30" s="195"/>
      <c r="T30" s="199"/>
      <c r="U30" s="195"/>
      <c r="V30" s="200"/>
      <c r="W30" s="200"/>
      <c r="X30" s="200"/>
      <c r="Y30" s="200"/>
      <c r="Z30" s="200"/>
      <c r="AA30" s="200"/>
      <c r="AB30" s="200"/>
      <c r="AC30" s="200"/>
      <c r="AD30" s="200"/>
      <c r="AE30" s="200" t="s">
        <v>145</v>
      </c>
      <c r="AF30" s="200">
        <v>0</v>
      </c>
      <c r="AG30" s="200"/>
      <c r="AH30" s="200"/>
      <c r="AI30" s="200"/>
      <c r="AJ30" s="200"/>
      <c r="AK30" s="200"/>
      <c r="AL30" s="200"/>
      <c r="AM30" s="200"/>
      <c r="AN30" s="200"/>
      <c r="AO30" s="200"/>
      <c r="AP30" s="200"/>
      <c r="AQ30" s="200"/>
      <c r="AR30" s="200"/>
      <c r="AS30" s="200"/>
      <c r="AT30" s="200"/>
      <c r="AU30" s="200"/>
      <c r="AV30" s="200"/>
      <c r="AW30" s="200"/>
      <c r="AX30" s="200"/>
      <c r="AY30" s="200"/>
      <c r="AZ30" s="200"/>
      <c r="BA30" s="200"/>
      <c r="BB30" s="200"/>
      <c r="BC30" s="200"/>
      <c r="BD30" s="200"/>
      <c r="BE30" s="200"/>
      <c r="BF30" s="200"/>
      <c r="BG30" s="200"/>
      <c r="BH30" s="200"/>
    </row>
    <row r="31" spans="1:60" outlineLevel="1">
      <c r="A31" s="193"/>
      <c r="B31" s="193"/>
      <c r="C31" s="202" t="s">
        <v>171</v>
      </c>
      <c r="D31" s="203"/>
      <c r="E31" s="204">
        <v>21.166799999999999</v>
      </c>
      <c r="F31" s="198"/>
      <c r="G31" s="198"/>
      <c r="H31" s="198"/>
      <c r="I31" s="198"/>
      <c r="J31" s="198"/>
      <c r="K31" s="198"/>
      <c r="L31" s="198"/>
      <c r="M31" s="198"/>
      <c r="N31" s="195"/>
      <c r="O31" s="195"/>
      <c r="P31" s="195"/>
      <c r="Q31" s="195"/>
      <c r="R31" s="195"/>
      <c r="S31" s="195"/>
      <c r="T31" s="199"/>
      <c r="U31" s="195"/>
      <c r="V31" s="200"/>
      <c r="W31" s="200"/>
      <c r="X31" s="200"/>
      <c r="Y31" s="200"/>
      <c r="Z31" s="200"/>
      <c r="AA31" s="200"/>
      <c r="AB31" s="200"/>
      <c r="AC31" s="200"/>
      <c r="AD31" s="200"/>
      <c r="AE31" s="200" t="s">
        <v>145</v>
      </c>
      <c r="AF31" s="200">
        <v>0</v>
      </c>
      <c r="AG31" s="200"/>
      <c r="AH31" s="200"/>
      <c r="AI31" s="200"/>
      <c r="AJ31" s="200"/>
      <c r="AK31" s="200"/>
      <c r="AL31" s="200"/>
      <c r="AM31" s="200"/>
      <c r="AN31" s="200"/>
      <c r="AO31" s="200"/>
      <c r="AP31" s="200"/>
      <c r="AQ31" s="200"/>
      <c r="AR31" s="200"/>
      <c r="AS31" s="200"/>
      <c r="AT31" s="200"/>
      <c r="AU31" s="200"/>
      <c r="AV31" s="200"/>
      <c r="AW31" s="200"/>
      <c r="AX31" s="200"/>
      <c r="AY31" s="200"/>
      <c r="AZ31" s="200"/>
      <c r="BA31" s="200"/>
      <c r="BB31" s="200"/>
      <c r="BC31" s="200"/>
      <c r="BD31" s="200"/>
      <c r="BE31" s="200"/>
      <c r="BF31" s="200"/>
      <c r="BG31" s="200"/>
      <c r="BH31" s="200"/>
    </row>
    <row r="32" spans="1:60" outlineLevel="1">
      <c r="A32" s="193">
        <v>9</v>
      </c>
      <c r="B32" s="193" t="s">
        <v>172</v>
      </c>
      <c r="C32" s="194" t="s">
        <v>173</v>
      </c>
      <c r="D32" s="195" t="s">
        <v>140</v>
      </c>
      <c r="E32" s="196">
        <v>84.102450000000005</v>
      </c>
      <c r="F32" s="197">
        <f>H32+J32</f>
        <v>0</v>
      </c>
      <c r="G32" s="198">
        <f>ROUND(E32*F32,2)</f>
        <v>0</v>
      </c>
      <c r="H32" s="198"/>
      <c r="I32" s="198">
        <f>ROUND(E32*H32,2)</f>
        <v>0</v>
      </c>
      <c r="J32" s="198"/>
      <c r="K32" s="198">
        <f>ROUND(E32*J32,2)</f>
        <v>0</v>
      </c>
      <c r="L32" s="198">
        <v>21</v>
      </c>
      <c r="M32" s="198">
        <f>G32*(1+L32/100)</f>
        <v>0</v>
      </c>
      <c r="N32" s="195">
        <v>0</v>
      </c>
      <c r="O32" s="195">
        <f>ROUND(E32*N32,5)</f>
        <v>0</v>
      </c>
      <c r="P32" s="195">
        <v>0</v>
      </c>
      <c r="Q32" s="195">
        <f>ROUND(E32*P32,5)</f>
        <v>0</v>
      </c>
      <c r="R32" s="195"/>
      <c r="S32" s="195"/>
      <c r="T32" s="199">
        <v>0.11899999999999999</v>
      </c>
      <c r="U32" s="195">
        <f>ROUND(E32*T32,2)</f>
        <v>10.01</v>
      </c>
      <c r="V32" s="200"/>
      <c r="W32" s="200"/>
      <c r="X32" s="200"/>
      <c r="Y32" s="200"/>
      <c r="Z32" s="200"/>
      <c r="AA32" s="200"/>
      <c r="AB32" s="200"/>
      <c r="AC32" s="200"/>
      <c r="AD32" s="200"/>
      <c r="AE32" s="200" t="s">
        <v>141</v>
      </c>
      <c r="AF32" s="200"/>
      <c r="AG32" s="200"/>
      <c r="AH32" s="200"/>
      <c r="AI32" s="200"/>
      <c r="AJ32" s="200"/>
      <c r="AK32" s="200"/>
      <c r="AL32" s="200"/>
      <c r="AM32" s="200"/>
      <c r="AN32" s="200"/>
      <c r="AO32" s="200"/>
      <c r="AP32" s="200"/>
      <c r="AQ32" s="200"/>
      <c r="AR32" s="200"/>
      <c r="AS32" s="200"/>
      <c r="AT32" s="200"/>
      <c r="AU32" s="200"/>
      <c r="AV32" s="200"/>
      <c r="AW32" s="200"/>
      <c r="AX32" s="200"/>
      <c r="AY32" s="200"/>
      <c r="AZ32" s="200"/>
      <c r="BA32" s="200"/>
      <c r="BB32" s="200"/>
      <c r="BC32" s="200"/>
      <c r="BD32" s="200"/>
      <c r="BE32" s="200"/>
      <c r="BF32" s="200"/>
      <c r="BG32" s="200"/>
      <c r="BH32" s="200"/>
    </row>
    <row r="33" spans="1:60" ht="22.5" outlineLevel="1">
      <c r="A33" s="193"/>
      <c r="B33" s="193"/>
      <c r="C33" s="510" t="s">
        <v>174</v>
      </c>
      <c r="D33" s="511"/>
      <c r="E33" s="512"/>
      <c r="F33" s="513"/>
      <c r="G33" s="514"/>
      <c r="H33" s="198"/>
      <c r="I33" s="198"/>
      <c r="J33" s="198"/>
      <c r="K33" s="198"/>
      <c r="L33" s="198"/>
      <c r="M33" s="198"/>
      <c r="N33" s="195"/>
      <c r="O33" s="195"/>
      <c r="P33" s="195"/>
      <c r="Q33" s="195"/>
      <c r="R33" s="195"/>
      <c r="S33" s="195"/>
      <c r="T33" s="199"/>
      <c r="U33" s="195"/>
      <c r="V33" s="200"/>
      <c r="W33" s="200"/>
      <c r="X33" s="200"/>
      <c r="Y33" s="200"/>
      <c r="Z33" s="200"/>
      <c r="AA33" s="200"/>
      <c r="AB33" s="200"/>
      <c r="AC33" s="200"/>
      <c r="AD33" s="200"/>
      <c r="AE33" s="200" t="s">
        <v>143</v>
      </c>
      <c r="AF33" s="200"/>
      <c r="AG33" s="200"/>
      <c r="AH33" s="200"/>
      <c r="AI33" s="200"/>
      <c r="AJ33" s="200"/>
      <c r="AK33" s="200"/>
      <c r="AL33" s="200"/>
      <c r="AM33" s="200"/>
      <c r="AN33" s="200"/>
      <c r="AO33" s="200"/>
      <c r="AP33" s="200"/>
      <c r="AQ33" s="200"/>
      <c r="AR33" s="200"/>
      <c r="AS33" s="200"/>
      <c r="AT33" s="200"/>
      <c r="AU33" s="200"/>
      <c r="AV33" s="200"/>
      <c r="AW33" s="200"/>
      <c r="AX33" s="200"/>
      <c r="AY33" s="200"/>
      <c r="AZ33" s="200"/>
      <c r="BA33" s="201" t="str">
        <f>C33</f>
        <v>Do měrných jednotek se udává poměrné množství zeminy, které ulpí v nářadí a o které je snížen celkový výkon stroje. (50%).</v>
      </c>
      <c r="BB33" s="200"/>
      <c r="BC33" s="200"/>
      <c r="BD33" s="200"/>
      <c r="BE33" s="200"/>
      <c r="BF33" s="200"/>
      <c r="BG33" s="200"/>
      <c r="BH33" s="200"/>
    </row>
    <row r="34" spans="1:60" outlineLevel="1">
      <c r="A34" s="193"/>
      <c r="B34" s="193"/>
      <c r="C34" s="202" t="s">
        <v>175</v>
      </c>
      <c r="D34" s="203"/>
      <c r="E34" s="204">
        <v>84.102450000000005</v>
      </c>
      <c r="F34" s="198"/>
      <c r="G34" s="198"/>
      <c r="H34" s="198"/>
      <c r="I34" s="198"/>
      <c r="J34" s="198"/>
      <c r="K34" s="198"/>
      <c r="L34" s="198"/>
      <c r="M34" s="198"/>
      <c r="N34" s="195"/>
      <c r="O34" s="195"/>
      <c r="P34" s="195"/>
      <c r="Q34" s="195"/>
      <c r="R34" s="195"/>
      <c r="S34" s="195"/>
      <c r="T34" s="199"/>
      <c r="U34" s="195"/>
      <c r="V34" s="200"/>
      <c r="W34" s="200"/>
      <c r="X34" s="200"/>
      <c r="Y34" s="200"/>
      <c r="Z34" s="200"/>
      <c r="AA34" s="200"/>
      <c r="AB34" s="200"/>
      <c r="AC34" s="200"/>
      <c r="AD34" s="200"/>
      <c r="AE34" s="200" t="s">
        <v>145</v>
      </c>
      <c r="AF34" s="200">
        <v>0</v>
      </c>
      <c r="AG34" s="200"/>
      <c r="AH34" s="200"/>
      <c r="AI34" s="200"/>
      <c r="AJ34" s="200"/>
      <c r="AK34" s="200"/>
      <c r="AL34" s="200"/>
      <c r="AM34" s="200"/>
      <c r="AN34" s="200"/>
      <c r="AO34" s="200"/>
      <c r="AP34" s="200"/>
      <c r="AQ34" s="200"/>
      <c r="AR34" s="200"/>
      <c r="AS34" s="200"/>
      <c r="AT34" s="200"/>
      <c r="AU34" s="200"/>
      <c r="AV34" s="200"/>
      <c r="AW34" s="200"/>
      <c r="AX34" s="200"/>
      <c r="AY34" s="200"/>
      <c r="AZ34" s="200"/>
      <c r="BA34" s="200"/>
      <c r="BB34" s="200"/>
      <c r="BC34" s="200"/>
      <c r="BD34" s="200"/>
      <c r="BE34" s="200"/>
      <c r="BF34" s="200"/>
      <c r="BG34" s="200"/>
      <c r="BH34" s="200"/>
    </row>
    <row r="35" spans="1:60" ht="22.5" outlineLevel="1">
      <c r="A35" s="193">
        <v>10</v>
      </c>
      <c r="B35" s="193" t="s">
        <v>146</v>
      </c>
      <c r="C35" s="194" t="s">
        <v>147</v>
      </c>
      <c r="D35" s="195" t="s">
        <v>140</v>
      </c>
      <c r="E35" s="196">
        <v>168.20490000000001</v>
      </c>
      <c r="F35" s="197">
        <f>H35+J35</f>
        <v>0</v>
      </c>
      <c r="G35" s="198">
        <f>ROUND(E35*F35,2)</f>
        <v>0</v>
      </c>
      <c r="H35" s="198"/>
      <c r="I35" s="198">
        <f>ROUND(E35*H35,2)</f>
        <v>0</v>
      </c>
      <c r="J35" s="198"/>
      <c r="K35" s="198">
        <f>ROUND(E35*J35,2)</f>
        <v>0</v>
      </c>
      <c r="L35" s="198">
        <v>21</v>
      </c>
      <c r="M35" s="198">
        <f>G35*(1+L35/100)</f>
        <v>0</v>
      </c>
      <c r="N35" s="195">
        <v>0</v>
      </c>
      <c r="O35" s="195">
        <f>ROUND(E35*N35,5)</f>
        <v>0</v>
      </c>
      <c r="P35" s="195">
        <v>0</v>
      </c>
      <c r="Q35" s="195">
        <f>ROUND(E35*P35,5)</f>
        <v>0</v>
      </c>
      <c r="R35" s="195"/>
      <c r="S35" s="195"/>
      <c r="T35" s="199">
        <v>5.2999999999999999E-2</v>
      </c>
      <c r="U35" s="195">
        <f>ROUND(E35*T35,2)</f>
        <v>8.91</v>
      </c>
      <c r="V35" s="200"/>
      <c r="W35" s="200"/>
      <c r="X35" s="200"/>
      <c r="Y35" s="200"/>
      <c r="Z35" s="200"/>
      <c r="AA35" s="200"/>
      <c r="AB35" s="200"/>
      <c r="AC35" s="200"/>
      <c r="AD35" s="200"/>
      <c r="AE35" s="200" t="s">
        <v>141</v>
      </c>
      <c r="AF35" s="200"/>
      <c r="AG35" s="200"/>
      <c r="AH35" s="200"/>
      <c r="AI35" s="200"/>
      <c r="AJ35" s="200"/>
      <c r="AK35" s="200"/>
      <c r="AL35" s="200"/>
      <c r="AM35" s="200"/>
      <c r="AN35" s="200"/>
      <c r="AO35" s="200"/>
      <c r="AP35" s="200"/>
      <c r="AQ35" s="200"/>
      <c r="AR35" s="200"/>
      <c r="AS35" s="200"/>
      <c r="AT35" s="200"/>
      <c r="AU35" s="200"/>
      <c r="AV35" s="200"/>
      <c r="AW35" s="200"/>
      <c r="AX35" s="200"/>
      <c r="AY35" s="200"/>
      <c r="AZ35" s="200"/>
      <c r="BA35" s="200"/>
      <c r="BB35" s="200"/>
      <c r="BC35" s="200"/>
      <c r="BD35" s="200"/>
      <c r="BE35" s="200"/>
      <c r="BF35" s="200"/>
      <c r="BG35" s="200"/>
      <c r="BH35" s="200"/>
    </row>
    <row r="36" spans="1:60" outlineLevel="1">
      <c r="A36" s="193"/>
      <c r="B36" s="193"/>
      <c r="C36" s="202" t="s">
        <v>176</v>
      </c>
      <c r="D36" s="203"/>
      <c r="E36" s="204">
        <v>168.20490000000001</v>
      </c>
      <c r="F36" s="198"/>
      <c r="G36" s="198"/>
      <c r="H36" s="198"/>
      <c r="I36" s="198"/>
      <c r="J36" s="198"/>
      <c r="K36" s="198"/>
      <c r="L36" s="198"/>
      <c r="M36" s="198"/>
      <c r="N36" s="195"/>
      <c r="O36" s="195"/>
      <c r="P36" s="195"/>
      <c r="Q36" s="195"/>
      <c r="R36" s="195"/>
      <c r="S36" s="195"/>
      <c r="T36" s="199"/>
      <c r="U36" s="195"/>
      <c r="V36" s="200"/>
      <c r="W36" s="200"/>
      <c r="X36" s="200"/>
      <c r="Y36" s="200"/>
      <c r="Z36" s="200"/>
      <c r="AA36" s="200"/>
      <c r="AB36" s="200"/>
      <c r="AC36" s="200"/>
      <c r="AD36" s="200"/>
      <c r="AE36" s="200" t="s">
        <v>145</v>
      </c>
      <c r="AF36" s="200">
        <v>0</v>
      </c>
      <c r="AG36" s="200"/>
      <c r="AH36" s="200"/>
      <c r="AI36" s="200"/>
      <c r="AJ36" s="200"/>
      <c r="AK36" s="200"/>
      <c r="AL36" s="200"/>
      <c r="AM36" s="200"/>
      <c r="AN36" s="200"/>
      <c r="AO36" s="200"/>
      <c r="AP36" s="200"/>
      <c r="AQ36" s="200"/>
      <c r="AR36" s="200"/>
      <c r="AS36" s="200"/>
      <c r="AT36" s="200"/>
      <c r="AU36" s="200"/>
      <c r="AV36" s="200"/>
      <c r="AW36" s="200"/>
      <c r="AX36" s="200"/>
      <c r="AY36" s="200"/>
      <c r="AZ36" s="200"/>
      <c r="BA36" s="200"/>
      <c r="BB36" s="200"/>
      <c r="BC36" s="200"/>
      <c r="BD36" s="200"/>
      <c r="BE36" s="200"/>
      <c r="BF36" s="200"/>
      <c r="BG36" s="200"/>
      <c r="BH36" s="200"/>
    </row>
    <row r="37" spans="1:60" outlineLevel="1">
      <c r="A37" s="193">
        <v>11</v>
      </c>
      <c r="B37" s="193" t="s">
        <v>177</v>
      </c>
      <c r="C37" s="194" t="s">
        <v>178</v>
      </c>
      <c r="D37" s="195" t="s">
        <v>140</v>
      </c>
      <c r="E37" s="196">
        <v>168.20490000000001</v>
      </c>
      <c r="F37" s="197">
        <f>H37+J37</f>
        <v>0</v>
      </c>
      <c r="G37" s="198">
        <f>ROUND(E37*F37,2)</f>
        <v>0</v>
      </c>
      <c r="H37" s="198"/>
      <c r="I37" s="198">
        <f>ROUND(E37*H37,2)</f>
        <v>0</v>
      </c>
      <c r="J37" s="198"/>
      <c r="K37" s="198">
        <f>ROUND(E37*J37,2)</f>
        <v>0</v>
      </c>
      <c r="L37" s="198">
        <v>21</v>
      </c>
      <c r="M37" s="198">
        <f>G37*(1+L37/100)</f>
        <v>0</v>
      </c>
      <c r="N37" s="195">
        <v>0</v>
      </c>
      <c r="O37" s="195">
        <f>ROUND(E37*N37,5)</f>
        <v>0</v>
      </c>
      <c r="P37" s="195">
        <v>0</v>
      </c>
      <c r="Q37" s="195">
        <f>ROUND(E37*P37,5)</f>
        <v>0</v>
      </c>
      <c r="R37" s="195"/>
      <c r="S37" s="195"/>
      <c r="T37" s="199">
        <v>1.0999999999999999E-2</v>
      </c>
      <c r="U37" s="195">
        <f>ROUND(E37*T37,2)</f>
        <v>1.85</v>
      </c>
      <c r="V37" s="200"/>
      <c r="W37" s="200"/>
      <c r="X37" s="200"/>
      <c r="Y37" s="200"/>
      <c r="Z37" s="200"/>
      <c r="AA37" s="200"/>
      <c r="AB37" s="200"/>
      <c r="AC37" s="200"/>
      <c r="AD37" s="200"/>
      <c r="AE37" s="200" t="s">
        <v>141</v>
      </c>
      <c r="AF37" s="200"/>
      <c r="AG37" s="200"/>
      <c r="AH37" s="200"/>
      <c r="AI37" s="200"/>
      <c r="AJ37" s="200"/>
      <c r="AK37" s="200"/>
      <c r="AL37" s="200"/>
      <c r="AM37" s="200"/>
      <c r="AN37" s="200"/>
      <c r="AO37" s="200"/>
      <c r="AP37" s="200"/>
      <c r="AQ37" s="200"/>
      <c r="AR37" s="200"/>
      <c r="AS37" s="200"/>
      <c r="AT37" s="200"/>
      <c r="AU37" s="200"/>
      <c r="AV37" s="200"/>
      <c r="AW37" s="200"/>
      <c r="AX37" s="200"/>
      <c r="AY37" s="200"/>
      <c r="AZ37" s="200"/>
      <c r="BA37" s="200"/>
      <c r="BB37" s="200"/>
      <c r="BC37" s="200"/>
      <c r="BD37" s="200"/>
      <c r="BE37" s="200"/>
      <c r="BF37" s="200"/>
      <c r="BG37" s="200"/>
      <c r="BH37" s="200"/>
    </row>
    <row r="38" spans="1:60" ht="22.5" outlineLevel="1">
      <c r="A38" s="193"/>
      <c r="B38" s="193"/>
      <c r="C38" s="510" t="s">
        <v>179</v>
      </c>
      <c r="D38" s="511"/>
      <c r="E38" s="512"/>
      <c r="F38" s="513"/>
      <c r="G38" s="514"/>
      <c r="H38" s="198"/>
      <c r="I38" s="198"/>
      <c r="J38" s="198"/>
      <c r="K38" s="198"/>
      <c r="L38" s="198"/>
      <c r="M38" s="198"/>
      <c r="N38" s="195"/>
      <c r="O38" s="195"/>
      <c r="P38" s="195"/>
      <c r="Q38" s="195"/>
      <c r="R38" s="195"/>
      <c r="S38" s="195"/>
      <c r="T38" s="199"/>
      <c r="U38" s="195"/>
      <c r="V38" s="200"/>
      <c r="W38" s="200"/>
      <c r="X38" s="200"/>
      <c r="Y38" s="200"/>
      <c r="Z38" s="200"/>
      <c r="AA38" s="200"/>
      <c r="AB38" s="200"/>
      <c r="AC38" s="200"/>
      <c r="AD38" s="200"/>
      <c r="AE38" s="200" t="s">
        <v>143</v>
      </c>
      <c r="AF38" s="200"/>
      <c r="AG38" s="200"/>
      <c r="AH38" s="200"/>
      <c r="AI38" s="200"/>
      <c r="AJ38" s="200"/>
      <c r="AK38" s="200"/>
      <c r="AL38" s="200"/>
      <c r="AM38" s="200"/>
      <c r="AN38" s="200"/>
      <c r="AO38" s="200"/>
      <c r="AP38" s="200"/>
      <c r="AQ38" s="200"/>
      <c r="AR38" s="200"/>
      <c r="AS38" s="200"/>
      <c r="AT38" s="200"/>
      <c r="AU38" s="200"/>
      <c r="AV38" s="200"/>
      <c r="AW38" s="200"/>
      <c r="AX38" s="200"/>
      <c r="AY38" s="200"/>
      <c r="AZ38" s="200"/>
      <c r="BA38" s="201" t="str">
        <f>C38</f>
        <v>Vodorovné přemístění výkopku po suchu, bez ohledu na druh dopravního prostředku, bez naložení výkopku, avšak se složením bez rozhrnutí.</v>
      </c>
      <c r="BB38" s="200"/>
      <c r="BC38" s="200"/>
      <c r="BD38" s="200"/>
      <c r="BE38" s="200"/>
      <c r="BF38" s="200"/>
      <c r="BG38" s="200"/>
      <c r="BH38" s="200"/>
    </row>
    <row r="39" spans="1:60" outlineLevel="1">
      <c r="A39" s="193"/>
      <c r="B39" s="193"/>
      <c r="C39" s="202" t="s">
        <v>176</v>
      </c>
      <c r="D39" s="203"/>
      <c r="E39" s="204">
        <v>168.20490000000001</v>
      </c>
      <c r="F39" s="198"/>
      <c r="G39" s="198"/>
      <c r="H39" s="198"/>
      <c r="I39" s="198"/>
      <c r="J39" s="198"/>
      <c r="K39" s="198"/>
      <c r="L39" s="198"/>
      <c r="M39" s="198"/>
      <c r="N39" s="195"/>
      <c r="O39" s="195"/>
      <c r="P39" s="195"/>
      <c r="Q39" s="195"/>
      <c r="R39" s="195"/>
      <c r="S39" s="195"/>
      <c r="T39" s="199"/>
      <c r="U39" s="195"/>
      <c r="V39" s="200"/>
      <c r="W39" s="200"/>
      <c r="X39" s="200"/>
      <c r="Y39" s="200"/>
      <c r="Z39" s="200"/>
      <c r="AA39" s="200"/>
      <c r="AB39" s="200"/>
      <c r="AC39" s="200"/>
      <c r="AD39" s="200"/>
      <c r="AE39" s="200" t="s">
        <v>145</v>
      </c>
      <c r="AF39" s="200">
        <v>0</v>
      </c>
      <c r="AG39" s="200"/>
      <c r="AH39" s="200"/>
      <c r="AI39" s="200"/>
      <c r="AJ39" s="200"/>
      <c r="AK39" s="200"/>
      <c r="AL39" s="200"/>
      <c r="AM39" s="200"/>
      <c r="AN39" s="200"/>
      <c r="AO39" s="200"/>
      <c r="AP39" s="200"/>
      <c r="AQ39" s="200"/>
      <c r="AR39" s="200"/>
      <c r="AS39" s="200"/>
      <c r="AT39" s="200"/>
      <c r="AU39" s="200"/>
      <c r="AV39" s="200"/>
      <c r="AW39" s="200"/>
      <c r="AX39" s="200"/>
      <c r="AY39" s="200"/>
      <c r="AZ39" s="200"/>
      <c r="BA39" s="200"/>
      <c r="BB39" s="200"/>
      <c r="BC39" s="200"/>
      <c r="BD39" s="200"/>
      <c r="BE39" s="200"/>
      <c r="BF39" s="200"/>
      <c r="BG39" s="200"/>
      <c r="BH39" s="200"/>
    </row>
    <row r="40" spans="1:60" ht="22.5" outlineLevel="1">
      <c r="A40" s="193">
        <v>12</v>
      </c>
      <c r="B40" s="193" t="s">
        <v>180</v>
      </c>
      <c r="C40" s="194" t="s">
        <v>181</v>
      </c>
      <c r="D40" s="195" t="s">
        <v>140</v>
      </c>
      <c r="E40" s="196">
        <v>7.2</v>
      </c>
      <c r="F40" s="197">
        <f>H40+J40</f>
        <v>0</v>
      </c>
      <c r="G40" s="198">
        <f>ROUND(E40*F40,2)</f>
        <v>0</v>
      </c>
      <c r="H40" s="198"/>
      <c r="I40" s="198">
        <f>ROUND(E40*H40,2)</f>
        <v>0</v>
      </c>
      <c r="J40" s="198"/>
      <c r="K40" s="198">
        <f>ROUND(E40*J40,2)</f>
        <v>0</v>
      </c>
      <c r="L40" s="198">
        <v>21</v>
      </c>
      <c r="M40" s="198">
        <f>G40*(1+L40/100)</f>
        <v>0</v>
      </c>
      <c r="N40" s="195">
        <v>0</v>
      </c>
      <c r="O40" s="195">
        <f>ROUND(E40*N40,5)</f>
        <v>0</v>
      </c>
      <c r="P40" s="195">
        <v>0</v>
      </c>
      <c r="Q40" s="195">
        <f>ROUND(E40*P40,5)</f>
        <v>0</v>
      </c>
      <c r="R40" s="195"/>
      <c r="S40" s="195"/>
      <c r="T40" s="199">
        <v>0.80230000000000001</v>
      </c>
      <c r="U40" s="195">
        <f>ROUND(E40*T40,2)</f>
        <v>5.78</v>
      </c>
      <c r="V40" s="200"/>
      <c r="W40" s="200"/>
      <c r="X40" s="200"/>
      <c r="Y40" s="200"/>
      <c r="Z40" s="200"/>
      <c r="AA40" s="200"/>
      <c r="AB40" s="200"/>
      <c r="AC40" s="200"/>
      <c r="AD40" s="200"/>
      <c r="AE40" s="200" t="s">
        <v>150</v>
      </c>
      <c r="AF40" s="200"/>
      <c r="AG40" s="200"/>
      <c r="AH40" s="200"/>
      <c r="AI40" s="200"/>
      <c r="AJ40" s="200"/>
      <c r="AK40" s="200"/>
      <c r="AL40" s="200"/>
      <c r="AM40" s="200"/>
      <c r="AN40" s="200"/>
      <c r="AO40" s="200"/>
      <c r="AP40" s="200"/>
      <c r="AQ40" s="200"/>
      <c r="AR40" s="200"/>
      <c r="AS40" s="200"/>
      <c r="AT40" s="200"/>
      <c r="AU40" s="200"/>
      <c r="AV40" s="200"/>
      <c r="AW40" s="200"/>
      <c r="AX40" s="200"/>
      <c r="AY40" s="200"/>
      <c r="AZ40" s="200"/>
      <c r="BA40" s="200"/>
      <c r="BB40" s="200"/>
      <c r="BC40" s="200"/>
      <c r="BD40" s="200"/>
      <c r="BE40" s="200"/>
      <c r="BF40" s="200"/>
      <c r="BG40" s="200"/>
      <c r="BH40" s="200"/>
    </row>
    <row r="41" spans="1:60" ht="22.5" outlineLevel="1">
      <c r="A41" s="193"/>
      <c r="B41" s="193"/>
      <c r="C41" s="510" t="s">
        <v>182</v>
      </c>
      <c r="D41" s="511"/>
      <c r="E41" s="512"/>
      <c r="F41" s="513"/>
      <c r="G41" s="514"/>
      <c r="H41" s="198"/>
      <c r="I41" s="198"/>
      <c r="J41" s="198"/>
      <c r="K41" s="198"/>
      <c r="L41" s="198"/>
      <c r="M41" s="198"/>
      <c r="N41" s="195"/>
      <c r="O41" s="195"/>
      <c r="P41" s="195"/>
      <c r="Q41" s="195"/>
      <c r="R41" s="195"/>
      <c r="S41" s="195"/>
      <c r="T41" s="199"/>
      <c r="U41" s="195"/>
      <c r="V41" s="200"/>
      <c r="W41" s="200"/>
      <c r="X41" s="200"/>
      <c r="Y41" s="200"/>
      <c r="Z41" s="200"/>
      <c r="AA41" s="200"/>
      <c r="AB41" s="200"/>
      <c r="AC41" s="200"/>
      <c r="AD41" s="200"/>
      <c r="AE41" s="200" t="s">
        <v>143</v>
      </c>
      <c r="AF41" s="200"/>
      <c r="AG41" s="200"/>
      <c r="AH41" s="200"/>
      <c r="AI41" s="200"/>
      <c r="AJ41" s="200"/>
      <c r="AK41" s="200"/>
      <c r="AL41" s="200"/>
      <c r="AM41" s="200"/>
      <c r="AN41" s="200"/>
      <c r="AO41" s="200"/>
      <c r="AP41" s="200"/>
      <c r="AQ41" s="200"/>
      <c r="AR41" s="200"/>
      <c r="AS41" s="200"/>
      <c r="AT41" s="200"/>
      <c r="AU41" s="200"/>
      <c r="AV41" s="200"/>
      <c r="AW41" s="200"/>
      <c r="AX41" s="200"/>
      <c r="AY41" s="200"/>
      <c r="AZ41" s="200"/>
      <c r="BA41" s="201" t="str">
        <f>C41</f>
        <v>Výkop podélné vsakovací rýhy pod silničními obrubníky pro odvodnění pláně s naložením a odvozem zeminy na skládku.</v>
      </c>
      <c r="BB41" s="200"/>
      <c r="BC41" s="200"/>
      <c r="BD41" s="200"/>
      <c r="BE41" s="200"/>
      <c r="BF41" s="200"/>
      <c r="BG41" s="200"/>
      <c r="BH41" s="200"/>
    </row>
    <row r="42" spans="1:60" outlineLevel="1">
      <c r="A42" s="193"/>
      <c r="B42" s="193"/>
      <c r="C42" s="202" t="s">
        <v>183</v>
      </c>
      <c r="D42" s="203"/>
      <c r="E42" s="204">
        <v>7.2</v>
      </c>
      <c r="F42" s="198"/>
      <c r="G42" s="198"/>
      <c r="H42" s="198"/>
      <c r="I42" s="198"/>
      <c r="J42" s="198"/>
      <c r="K42" s="198"/>
      <c r="L42" s="198"/>
      <c r="M42" s="198"/>
      <c r="N42" s="195"/>
      <c r="O42" s="195"/>
      <c r="P42" s="195"/>
      <c r="Q42" s="195"/>
      <c r="R42" s="195"/>
      <c r="S42" s="195"/>
      <c r="T42" s="199"/>
      <c r="U42" s="195"/>
      <c r="V42" s="200"/>
      <c r="W42" s="200"/>
      <c r="X42" s="200"/>
      <c r="Y42" s="200"/>
      <c r="Z42" s="200"/>
      <c r="AA42" s="200"/>
      <c r="AB42" s="200"/>
      <c r="AC42" s="200"/>
      <c r="AD42" s="200"/>
      <c r="AE42" s="200" t="s">
        <v>145</v>
      </c>
      <c r="AF42" s="200">
        <v>0</v>
      </c>
      <c r="AG42" s="200"/>
      <c r="AH42" s="200"/>
      <c r="AI42" s="200"/>
      <c r="AJ42" s="200"/>
      <c r="AK42" s="200"/>
      <c r="AL42" s="200"/>
      <c r="AM42" s="200"/>
      <c r="AN42" s="200"/>
      <c r="AO42" s="200"/>
      <c r="AP42" s="200"/>
      <c r="AQ42" s="200"/>
      <c r="AR42" s="200"/>
      <c r="AS42" s="200"/>
      <c r="AT42" s="200"/>
      <c r="AU42" s="200"/>
      <c r="AV42" s="200"/>
      <c r="AW42" s="200"/>
      <c r="AX42" s="200"/>
      <c r="AY42" s="200"/>
      <c r="AZ42" s="200"/>
      <c r="BA42" s="200"/>
      <c r="BB42" s="200"/>
      <c r="BC42" s="200"/>
      <c r="BD42" s="200"/>
      <c r="BE42" s="200"/>
      <c r="BF42" s="200"/>
      <c r="BG42" s="200"/>
      <c r="BH42" s="200"/>
    </row>
    <row r="43" spans="1:60" ht="22.5" outlineLevel="1">
      <c r="A43" s="193">
        <v>13</v>
      </c>
      <c r="B43" s="193" t="s">
        <v>184</v>
      </c>
      <c r="C43" s="194" t="s">
        <v>185</v>
      </c>
      <c r="D43" s="195" t="s">
        <v>140</v>
      </c>
      <c r="E43" s="196">
        <v>97.5</v>
      </c>
      <c r="F43" s="197">
        <f>H43+J43</f>
        <v>0</v>
      </c>
      <c r="G43" s="198">
        <f>ROUND(E43*F43,2)</f>
        <v>0</v>
      </c>
      <c r="H43" s="198"/>
      <c r="I43" s="198">
        <f>ROUND(E43*H43,2)</f>
        <v>0</v>
      </c>
      <c r="J43" s="198"/>
      <c r="K43" s="198">
        <f>ROUND(E43*J43,2)</f>
        <v>0</v>
      </c>
      <c r="L43" s="198">
        <v>21</v>
      </c>
      <c r="M43" s="198">
        <f>G43*(1+L43/100)</f>
        <v>0</v>
      </c>
      <c r="N43" s="195">
        <v>0</v>
      </c>
      <c r="O43" s="195">
        <f>ROUND(E43*N43,5)</f>
        <v>0</v>
      </c>
      <c r="P43" s="195">
        <v>0</v>
      </c>
      <c r="Q43" s="195">
        <f>ROUND(E43*P43,5)</f>
        <v>0</v>
      </c>
      <c r="R43" s="195"/>
      <c r="S43" s="195"/>
      <c r="T43" s="199">
        <v>0.32334000000000002</v>
      </c>
      <c r="U43" s="195">
        <f>ROUND(E43*T43,2)</f>
        <v>31.53</v>
      </c>
      <c r="V43" s="200"/>
      <c r="W43" s="200"/>
      <c r="X43" s="200"/>
      <c r="Y43" s="200"/>
      <c r="Z43" s="200"/>
      <c r="AA43" s="200"/>
      <c r="AB43" s="200"/>
      <c r="AC43" s="200"/>
      <c r="AD43" s="200"/>
      <c r="AE43" s="200" t="s">
        <v>150</v>
      </c>
      <c r="AF43" s="200"/>
      <c r="AG43" s="200"/>
      <c r="AH43" s="200"/>
      <c r="AI43" s="200"/>
      <c r="AJ43" s="200"/>
      <c r="AK43" s="200"/>
      <c r="AL43" s="200"/>
      <c r="AM43" s="200"/>
      <c r="AN43" s="200"/>
      <c r="AO43" s="200"/>
      <c r="AP43" s="200"/>
      <c r="AQ43" s="200"/>
      <c r="AR43" s="200"/>
      <c r="AS43" s="200"/>
      <c r="AT43" s="200"/>
      <c r="AU43" s="200"/>
      <c r="AV43" s="200"/>
      <c r="AW43" s="200"/>
      <c r="AX43" s="200"/>
      <c r="AY43" s="200"/>
      <c r="AZ43" s="200"/>
      <c r="BA43" s="200"/>
      <c r="BB43" s="200"/>
      <c r="BC43" s="200"/>
      <c r="BD43" s="200"/>
      <c r="BE43" s="200"/>
      <c r="BF43" s="200"/>
      <c r="BG43" s="200"/>
      <c r="BH43" s="200"/>
    </row>
    <row r="44" spans="1:60" ht="22.5" outlineLevel="1">
      <c r="A44" s="193"/>
      <c r="B44" s="193"/>
      <c r="C44" s="510" t="s">
        <v>182</v>
      </c>
      <c r="D44" s="511"/>
      <c r="E44" s="512"/>
      <c r="F44" s="513"/>
      <c r="G44" s="514"/>
      <c r="H44" s="198"/>
      <c r="I44" s="198"/>
      <c r="J44" s="198"/>
      <c r="K44" s="198"/>
      <c r="L44" s="198"/>
      <c r="M44" s="198"/>
      <c r="N44" s="195"/>
      <c r="O44" s="195"/>
      <c r="P44" s="195"/>
      <c r="Q44" s="195"/>
      <c r="R44" s="195"/>
      <c r="S44" s="195"/>
      <c r="T44" s="199"/>
      <c r="U44" s="195"/>
      <c r="V44" s="200"/>
      <c r="W44" s="200"/>
      <c r="X44" s="200"/>
      <c r="Y44" s="200"/>
      <c r="Z44" s="200"/>
      <c r="AA44" s="200"/>
      <c r="AB44" s="200"/>
      <c r="AC44" s="200"/>
      <c r="AD44" s="200"/>
      <c r="AE44" s="200" t="s">
        <v>143</v>
      </c>
      <c r="AF44" s="200"/>
      <c r="AG44" s="200"/>
      <c r="AH44" s="200"/>
      <c r="AI44" s="200"/>
      <c r="AJ44" s="200"/>
      <c r="AK44" s="200"/>
      <c r="AL44" s="200"/>
      <c r="AM44" s="200"/>
      <c r="AN44" s="200"/>
      <c r="AO44" s="200"/>
      <c r="AP44" s="200"/>
      <c r="AQ44" s="200"/>
      <c r="AR44" s="200"/>
      <c r="AS44" s="200"/>
      <c r="AT44" s="200"/>
      <c r="AU44" s="200"/>
      <c r="AV44" s="200"/>
      <c r="AW44" s="200"/>
      <c r="AX44" s="200"/>
      <c r="AY44" s="200"/>
      <c r="AZ44" s="200"/>
      <c r="BA44" s="201" t="str">
        <f>C44</f>
        <v>Výkop podélné vsakovací rýhy pod silničními obrubníky pro odvodnění pláně s naložením a odvozem zeminy na skládku.</v>
      </c>
      <c r="BB44" s="200"/>
      <c r="BC44" s="200"/>
      <c r="BD44" s="200"/>
      <c r="BE44" s="200"/>
      <c r="BF44" s="200"/>
      <c r="BG44" s="200"/>
      <c r="BH44" s="200"/>
    </row>
    <row r="45" spans="1:60" outlineLevel="1">
      <c r="A45" s="193"/>
      <c r="B45" s="193"/>
      <c r="C45" s="202" t="s">
        <v>186</v>
      </c>
      <c r="D45" s="203"/>
      <c r="E45" s="204">
        <v>97.5</v>
      </c>
      <c r="F45" s="198"/>
      <c r="G45" s="198"/>
      <c r="H45" s="198"/>
      <c r="I45" s="198"/>
      <c r="J45" s="198"/>
      <c r="K45" s="198"/>
      <c r="L45" s="198"/>
      <c r="M45" s="198"/>
      <c r="N45" s="195"/>
      <c r="O45" s="195"/>
      <c r="P45" s="195"/>
      <c r="Q45" s="195"/>
      <c r="R45" s="195"/>
      <c r="S45" s="195"/>
      <c r="T45" s="199"/>
      <c r="U45" s="195"/>
      <c r="V45" s="200"/>
      <c r="W45" s="200"/>
      <c r="X45" s="200"/>
      <c r="Y45" s="200"/>
      <c r="Z45" s="200"/>
      <c r="AA45" s="200"/>
      <c r="AB45" s="200"/>
      <c r="AC45" s="200"/>
      <c r="AD45" s="200"/>
      <c r="AE45" s="200" t="s">
        <v>145</v>
      </c>
      <c r="AF45" s="200">
        <v>0</v>
      </c>
      <c r="AG45" s="200"/>
      <c r="AH45" s="200"/>
      <c r="AI45" s="200"/>
      <c r="AJ45" s="200"/>
      <c r="AK45" s="200"/>
      <c r="AL45" s="200"/>
      <c r="AM45" s="200"/>
      <c r="AN45" s="200"/>
      <c r="AO45" s="200"/>
      <c r="AP45" s="200"/>
      <c r="AQ45" s="200"/>
      <c r="AR45" s="200"/>
      <c r="AS45" s="200"/>
      <c r="AT45" s="200"/>
      <c r="AU45" s="200"/>
      <c r="AV45" s="200"/>
      <c r="AW45" s="200"/>
      <c r="AX45" s="200"/>
      <c r="AY45" s="200"/>
      <c r="AZ45" s="200"/>
      <c r="BA45" s="200"/>
      <c r="BB45" s="200"/>
      <c r="BC45" s="200"/>
      <c r="BD45" s="200"/>
      <c r="BE45" s="200"/>
      <c r="BF45" s="200"/>
      <c r="BG45" s="200"/>
      <c r="BH45" s="200"/>
    </row>
    <row r="46" spans="1:60" ht="22.5" outlineLevel="1">
      <c r="A46" s="193">
        <v>14</v>
      </c>
      <c r="B46" s="193" t="s">
        <v>187</v>
      </c>
      <c r="C46" s="194" t="s">
        <v>188</v>
      </c>
      <c r="D46" s="195" t="s">
        <v>140</v>
      </c>
      <c r="E46" s="196">
        <v>272.9049</v>
      </c>
      <c r="F46" s="197">
        <f>H46+J46</f>
        <v>0</v>
      </c>
      <c r="G46" s="198">
        <f>ROUND(E46*F46,2)</f>
        <v>0</v>
      </c>
      <c r="H46" s="198"/>
      <c r="I46" s="198">
        <f>ROUND(E46*H46,2)</f>
        <v>0</v>
      </c>
      <c r="J46" s="198"/>
      <c r="K46" s="198">
        <f>ROUND(E46*J46,2)</f>
        <v>0</v>
      </c>
      <c r="L46" s="198">
        <v>21</v>
      </c>
      <c r="M46" s="198">
        <f>G46*(1+L46/100)</f>
        <v>0</v>
      </c>
      <c r="N46" s="195">
        <v>0</v>
      </c>
      <c r="O46" s="195">
        <f>ROUND(E46*N46,5)</f>
        <v>0</v>
      </c>
      <c r="P46" s="195">
        <v>0</v>
      </c>
      <c r="Q46" s="195">
        <f>ROUND(E46*P46,5)</f>
        <v>0</v>
      </c>
      <c r="R46" s="195"/>
      <c r="S46" s="195"/>
      <c r="T46" s="199">
        <v>0</v>
      </c>
      <c r="U46" s="195">
        <f>ROUND(E46*T46,2)</f>
        <v>0</v>
      </c>
      <c r="V46" s="200"/>
      <c r="W46" s="200"/>
      <c r="X46" s="200"/>
      <c r="Y46" s="200"/>
      <c r="Z46" s="200"/>
      <c r="AA46" s="200"/>
      <c r="AB46" s="200"/>
      <c r="AC46" s="200"/>
      <c r="AD46" s="200"/>
      <c r="AE46" s="200" t="s">
        <v>141</v>
      </c>
      <c r="AF46" s="200"/>
      <c r="AG46" s="200"/>
      <c r="AH46" s="200"/>
      <c r="AI46" s="200"/>
      <c r="AJ46" s="200"/>
      <c r="AK46" s="200"/>
      <c r="AL46" s="200"/>
      <c r="AM46" s="200"/>
      <c r="AN46" s="200"/>
      <c r="AO46" s="200"/>
      <c r="AP46" s="200"/>
      <c r="AQ46" s="200"/>
      <c r="AR46" s="200"/>
      <c r="AS46" s="200"/>
      <c r="AT46" s="200"/>
      <c r="AU46" s="200"/>
      <c r="AV46" s="200"/>
      <c r="AW46" s="200"/>
      <c r="AX46" s="200"/>
      <c r="AY46" s="200"/>
      <c r="AZ46" s="200"/>
      <c r="BA46" s="200"/>
      <c r="BB46" s="200"/>
      <c r="BC46" s="200"/>
      <c r="BD46" s="200"/>
      <c r="BE46" s="200"/>
      <c r="BF46" s="200"/>
      <c r="BG46" s="200"/>
      <c r="BH46" s="200"/>
    </row>
    <row r="47" spans="1:60" outlineLevel="1">
      <c r="A47" s="193"/>
      <c r="B47" s="193"/>
      <c r="C47" s="510" t="s">
        <v>189</v>
      </c>
      <c r="D47" s="511"/>
      <c r="E47" s="512"/>
      <c r="F47" s="513"/>
      <c r="G47" s="514"/>
      <c r="H47" s="198"/>
      <c r="I47" s="198"/>
      <c r="J47" s="198"/>
      <c r="K47" s="198"/>
      <c r="L47" s="198"/>
      <c r="M47" s="198"/>
      <c r="N47" s="195"/>
      <c r="O47" s="195"/>
      <c r="P47" s="195"/>
      <c r="Q47" s="195"/>
      <c r="R47" s="195"/>
      <c r="S47" s="195"/>
      <c r="T47" s="199"/>
      <c r="U47" s="195"/>
      <c r="V47" s="200"/>
      <c r="W47" s="200"/>
      <c r="X47" s="200"/>
      <c r="Y47" s="200"/>
      <c r="Z47" s="200"/>
      <c r="AA47" s="200"/>
      <c r="AB47" s="200"/>
      <c r="AC47" s="200"/>
      <c r="AD47" s="200"/>
      <c r="AE47" s="200" t="s">
        <v>143</v>
      </c>
      <c r="AF47" s="200"/>
      <c r="AG47" s="200"/>
      <c r="AH47" s="200"/>
      <c r="AI47" s="200"/>
      <c r="AJ47" s="200"/>
      <c r="AK47" s="200"/>
      <c r="AL47" s="200"/>
      <c r="AM47" s="200"/>
      <c r="AN47" s="200"/>
      <c r="AO47" s="200"/>
      <c r="AP47" s="200"/>
      <c r="AQ47" s="200"/>
      <c r="AR47" s="200"/>
      <c r="AS47" s="200"/>
      <c r="AT47" s="200"/>
      <c r="AU47" s="200"/>
      <c r="AV47" s="200"/>
      <c r="AW47" s="200"/>
      <c r="AX47" s="200"/>
      <c r="AY47" s="200"/>
      <c r="AZ47" s="200"/>
      <c r="BA47" s="201" t="str">
        <f>C47</f>
        <v>Odkop silnice, výkop rýhy pro drenáž, výkop jámy retenční nádrže.</v>
      </c>
      <c r="BB47" s="200"/>
      <c r="BC47" s="200"/>
      <c r="BD47" s="200"/>
      <c r="BE47" s="200"/>
      <c r="BF47" s="200"/>
      <c r="BG47" s="200"/>
      <c r="BH47" s="200"/>
    </row>
    <row r="48" spans="1:60" outlineLevel="1">
      <c r="A48" s="193"/>
      <c r="B48" s="193"/>
      <c r="C48" s="202" t="s">
        <v>190</v>
      </c>
      <c r="D48" s="203"/>
      <c r="E48" s="204">
        <v>272.9049</v>
      </c>
      <c r="F48" s="198"/>
      <c r="G48" s="198"/>
      <c r="H48" s="198"/>
      <c r="I48" s="198"/>
      <c r="J48" s="198"/>
      <c r="K48" s="198"/>
      <c r="L48" s="198"/>
      <c r="M48" s="198"/>
      <c r="N48" s="195"/>
      <c r="O48" s="195"/>
      <c r="P48" s="195"/>
      <c r="Q48" s="195"/>
      <c r="R48" s="195"/>
      <c r="S48" s="195"/>
      <c r="T48" s="199"/>
      <c r="U48" s="195"/>
      <c r="V48" s="200"/>
      <c r="W48" s="200"/>
      <c r="X48" s="200"/>
      <c r="Y48" s="200"/>
      <c r="Z48" s="200"/>
      <c r="AA48" s="200"/>
      <c r="AB48" s="200"/>
      <c r="AC48" s="200"/>
      <c r="AD48" s="200"/>
      <c r="AE48" s="200" t="s">
        <v>145</v>
      </c>
      <c r="AF48" s="200">
        <v>0</v>
      </c>
      <c r="AG48" s="200"/>
      <c r="AH48" s="200"/>
      <c r="AI48" s="200"/>
      <c r="AJ48" s="200"/>
      <c r="AK48" s="200"/>
      <c r="AL48" s="200"/>
      <c r="AM48" s="200"/>
      <c r="AN48" s="200"/>
      <c r="AO48" s="200"/>
      <c r="AP48" s="200"/>
      <c r="AQ48" s="200"/>
      <c r="AR48" s="200"/>
      <c r="AS48" s="200"/>
      <c r="AT48" s="200"/>
      <c r="AU48" s="200"/>
      <c r="AV48" s="200"/>
      <c r="AW48" s="200"/>
      <c r="AX48" s="200"/>
      <c r="AY48" s="200"/>
      <c r="AZ48" s="200"/>
      <c r="BA48" s="200"/>
      <c r="BB48" s="200"/>
      <c r="BC48" s="200"/>
      <c r="BD48" s="200"/>
      <c r="BE48" s="200"/>
      <c r="BF48" s="200"/>
      <c r="BG48" s="200"/>
      <c r="BH48" s="200"/>
    </row>
    <row r="49" spans="1:60" outlineLevel="1">
      <c r="A49" s="193">
        <v>15</v>
      </c>
      <c r="B49" s="193" t="s">
        <v>191</v>
      </c>
      <c r="C49" s="194" t="s">
        <v>192</v>
      </c>
      <c r="D49" s="195" t="s">
        <v>157</v>
      </c>
      <c r="E49" s="196">
        <v>779.45</v>
      </c>
      <c r="F49" s="197">
        <f>H49+J49</f>
        <v>0</v>
      </c>
      <c r="G49" s="198">
        <f>ROUND(E49*F49,2)</f>
        <v>0</v>
      </c>
      <c r="H49" s="198"/>
      <c r="I49" s="198">
        <f>ROUND(E49*H49,2)</f>
        <v>0</v>
      </c>
      <c r="J49" s="198"/>
      <c r="K49" s="198">
        <f>ROUND(E49*J49,2)</f>
        <v>0</v>
      </c>
      <c r="L49" s="198">
        <v>21</v>
      </c>
      <c r="M49" s="198">
        <f>G49*(1+L49/100)</f>
        <v>0</v>
      </c>
      <c r="N49" s="195">
        <v>0</v>
      </c>
      <c r="O49" s="195">
        <f>ROUND(E49*N49,5)</f>
        <v>0</v>
      </c>
      <c r="P49" s="195">
        <v>0</v>
      </c>
      <c r="Q49" s="195">
        <f>ROUND(E49*P49,5)</f>
        <v>0</v>
      </c>
      <c r="R49" s="195"/>
      <c r="S49" s="195"/>
      <c r="T49" s="199">
        <v>1.7999999999999999E-2</v>
      </c>
      <c r="U49" s="195">
        <f>ROUND(E49*T49,2)</f>
        <v>14.03</v>
      </c>
      <c r="V49" s="200"/>
      <c r="W49" s="200"/>
      <c r="X49" s="200"/>
      <c r="Y49" s="200"/>
      <c r="Z49" s="200"/>
      <c r="AA49" s="200"/>
      <c r="AB49" s="200"/>
      <c r="AC49" s="200"/>
      <c r="AD49" s="200"/>
      <c r="AE49" s="200" t="s">
        <v>141</v>
      </c>
      <c r="AF49" s="200"/>
      <c r="AG49" s="200"/>
      <c r="AH49" s="200"/>
      <c r="AI49" s="200"/>
      <c r="AJ49" s="200"/>
      <c r="AK49" s="200"/>
      <c r="AL49" s="200"/>
      <c r="AM49" s="200"/>
      <c r="AN49" s="200"/>
      <c r="AO49" s="200"/>
      <c r="AP49" s="200"/>
      <c r="AQ49" s="200"/>
      <c r="AR49" s="200"/>
      <c r="AS49" s="200"/>
      <c r="AT49" s="200"/>
      <c r="AU49" s="200"/>
      <c r="AV49" s="200"/>
      <c r="AW49" s="200"/>
      <c r="AX49" s="200"/>
      <c r="AY49" s="200"/>
      <c r="AZ49" s="200"/>
      <c r="BA49" s="200"/>
      <c r="BB49" s="200"/>
      <c r="BC49" s="200"/>
      <c r="BD49" s="200"/>
      <c r="BE49" s="200"/>
      <c r="BF49" s="200"/>
      <c r="BG49" s="200"/>
      <c r="BH49" s="200"/>
    </row>
    <row r="50" spans="1:60" outlineLevel="1">
      <c r="A50" s="193"/>
      <c r="B50" s="193"/>
      <c r="C50" s="510" t="s">
        <v>193</v>
      </c>
      <c r="D50" s="511"/>
      <c r="E50" s="512"/>
      <c r="F50" s="513"/>
      <c r="G50" s="514"/>
      <c r="H50" s="198"/>
      <c r="I50" s="198"/>
      <c r="J50" s="198"/>
      <c r="K50" s="198"/>
      <c r="L50" s="198"/>
      <c r="M50" s="198"/>
      <c r="N50" s="195"/>
      <c r="O50" s="195"/>
      <c r="P50" s="195"/>
      <c r="Q50" s="195"/>
      <c r="R50" s="195"/>
      <c r="S50" s="195"/>
      <c r="T50" s="199"/>
      <c r="U50" s="195"/>
      <c r="V50" s="200"/>
      <c r="W50" s="200"/>
      <c r="X50" s="200"/>
      <c r="Y50" s="200"/>
      <c r="Z50" s="200"/>
      <c r="AA50" s="200"/>
      <c r="AB50" s="200"/>
      <c r="AC50" s="200"/>
      <c r="AD50" s="200"/>
      <c r="AE50" s="200" t="s">
        <v>143</v>
      </c>
      <c r="AF50" s="200"/>
      <c r="AG50" s="200"/>
      <c r="AH50" s="200"/>
      <c r="AI50" s="200"/>
      <c r="AJ50" s="200"/>
      <c r="AK50" s="200"/>
      <c r="AL50" s="200"/>
      <c r="AM50" s="200"/>
      <c r="AN50" s="200"/>
      <c r="AO50" s="200"/>
      <c r="AP50" s="200"/>
      <c r="AQ50" s="200"/>
      <c r="AR50" s="200"/>
      <c r="AS50" s="200"/>
      <c r="AT50" s="200"/>
      <c r="AU50" s="200"/>
      <c r="AV50" s="200"/>
      <c r="AW50" s="200"/>
      <c r="AX50" s="200"/>
      <c r="AY50" s="200"/>
      <c r="AZ50" s="200"/>
      <c r="BA50" s="201" t="str">
        <f>C50</f>
        <v>Pláň komunikace, chodníku, rýhy po napojení kanalizace, vodovodu a rýhy pro VO a trubek HDPE.</v>
      </c>
      <c r="BB50" s="200"/>
      <c r="BC50" s="200"/>
      <c r="BD50" s="200"/>
      <c r="BE50" s="200"/>
      <c r="BF50" s="200"/>
      <c r="BG50" s="200"/>
      <c r="BH50" s="200"/>
    </row>
    <row r="51" spans="1:60" outlineLevel="1">
      <c r="A51" s="193"/>
      <c r="B51" s="193"/>
      <c r="C51" s="202" t="s">
        <v>194</v>
      </c>
      <c r="D51" s="203"/>
      <c r="E51" s="204">
        <v>779.45</v>
      </c>
      <c r="F51" s="198"/>
      <c r="G51" s="198"/>
      <c r="H51" s="198"/>
      <c r="I51" s="198"/>
      <c r="J51" s="198"/>
      <c r="K51" s="198"/>
      <c r="L51" s="198"/>
      <c r="M51" s="198"/>
      <c r="N51" s="195"/>
      <c r="O51" s="195"/>
      <c r="P51" s="195"/>
      <c r="Q51" s="195"/>
      <c r="R51" s="195"/>
      <c r="S51" s="195"/>
      <c r="T51" s="199"/>
      <c r="U51" s="195"/>
      <c r="V51" s="200"/>
      <c r="W51" s="200"/>
      <c r="X51" s="200"/>
      <c r="Y51" s="200"/>
      <c r="Z51" s="200"/>
      <c r="AA51" s="200"/>
      <c r="AB51" s="200"/>
      <c r="AC51" s="200"/>
      <c r="AD51" s="200"/>
      <c r="AE51" s="200" t="s">
        <v>145</v>
      </c>
      <c r="AF51" s="200">
        <v>0</v>
      </c>
      <c r="AG51" s="200"/>
      <c r="AH51" s="200"/>
      <c r="AI51" s="200"/>
      <c r="AJ51" s="200"/>
      <c r="AK51" s="200"/>
      <c r="AL51" s="200"/>
      <c r="AM51" s="200"/>
      <c r="AN51" s="200"/>
      <c r="AO51" s="200"/>
      <c r="AP51" s="200"/>
      <c r="AQ51" s="200"/>
      <c r="AR51" s="200"/>
      <c r="AS51" s="200"/>
      <c r="AT51" s="200"/>
      <c r="AU51" s="200"/>
      <c r="AV51" s="200"/>
      <c r="AW51" s="200"/>
      <c r="AX51" s="200"/>
      <c r="AY51" s="200"/>
      <c r="AZ51" s="200"/>
      <c r="BA51" s="200"/>
      <c r="BB51" s="200"/>
      <c r="BC51" s="200"/>
      <c r="BD51" s="200"/>
      <c r="BE51" s="200"/>
      <c r="BF51" s="200"/>
      <c r="BG51" s="200"/>
      <c r="BH51" s="200"/>
    </row>
    <row r="52" spans="1:60" ht="22.5" outlineLevel="1">
      <c r="A52" s="193">
        <v>16</v>
      </c>
      <c r="B52" s="193" t="s">
        <v>195</v>
      </c>
      <c r="C52" s="194" t="s">
        <v>196</v>
      </c>
      <c r="D52" s="195" t="s">
        <v>157</v>
      </c>
      <c r="E52" s="196">
        <v>348.71</v>
      </c>
      <c r="F52" s="197">
        <f>H52+J52</f>
        <v>0</v>
      </c>
      <c r="G52" s="198">
        <f>ROUND(E52*F52,2)</f>
        <v>0</v>
      </c>
      <c r="H52" s="198"/>
      <c r="I52" s="198">
        <f>ROUND(E52*H52,2)</f>
        <v>0</v>
      </c>
      <c r="J52" s="198"/>
      <c r="K52" s="198">
        <f>ROUND(E52*J52,2)</f>
        <v>0</v>
      </c>
      <c r="L52" s="198">
        <v>21</v>
      </c>
      <c r="M52" s="198">
        <f>G52*(1+L52/100)</f>
        <v>0</v>
      </c>
      <c r="N52" s="195">
        <v>3.0000000000000001E-5</v>
      </c>
      <c r="O52" s="195">
        <f>ROUND(E52*N52,5)</f>
        <v>1.0460000000000001E-2</v>
      </c>
      <c r="P52" s="195">
        <v>0</v>
      </c>
      <c r="Q52" s="195">
        <f>ROUND(E52*P52,5)</f>
        <v>0</v>
      </c>
      <c r="R52" s="195"/>
      <c r="S52" s="195"/>
      <c r="T52" s="199">
        <v>0.25752000000000003</v>
      </c>
      <c r="U52" s="195">
        <f>ROUND(E52*T52,2)</f>
        <v>89.8</v>
      </c>
      <c r="V52" s="200"/>
      <c r="W52" s="200"/>
      <c r="X52" s="200"/>
      <c r="Y52" s="200"/>
      <c r="Z52" s="200"/>
      <c r="AA52" s="200"/>
      <c r="AB52" s="200"/>
      <c r="AC52" s="200"/>
      <c r="AD52" s="200"/>
      <c r="AE52" s="200" t="s">
        <v>150</v>
      </c>
      <c r="AF52" s="200"/>
      <c r="AG52" s="200"/>
      <c r="AH52" s="200"/>
      <c r="AI52" s="200"/>
      <c r="AJ52" s="200"/>
      <c r="AK52" s="200"/>
      <c r="AL52" s="200"/>
      <c r="AM52" s="200"/>
      <c r="AN52" s="200"/>
      <c r="AO52" s="200"/>
      <c r="AP52" s="200"/>
      <c r="AQ52" s="200"/>
      <c r="AR52" s="200"/>
      <c r="AS52" s="200"/>
      <c r="AT52" s="200"/>
      <c r="AU52" s="200"/>
      <c r="AV52" s="200"/>
      <c r="AW52" s="200"/>
      <c r="AX52" s="200"/>
      <c r="AY52" s="200"/>
      <c r="AZ52" s="200"/>
      <c r="BA52" s="200"/>
      <c r="BB52" s="200"/>
      <c r="BC52" s="200"/>
      <c r="BD52" s="200"/>
      <c r="BE52" s="200"/>
      <c r="BF52" s="200"/>
      <c r="BG52" s="200"/>
      <c r="BH52" s="200"/>
    </row>
    <row r="53" spans="1:60" outlineLevel="1">
      <c r="A53" s="193"/>
      <c r="B53" s="193"/>
      <c r="C53" s="510" t="s">
        <v>197</v>
      </c>
      <c r="D53" s="511"/>
      <c r="E53" s="512"/>
      <c r="F53" s="513"/>
      <c r="G53" s="514"/>
      <c r="H53" s="198"/>
      <c r="I53" s="198"/>
      <c r="J53" s="198"/>
      <c r="K53" s="198"/>
      <c r="L53" s="198"/>
      <c r="M53" s="198"/>
      <c r="N53" s="195"/>
      <c r="O53" s="195"/>
      <c r="P53" s="195"/>
      <c r="Q53" s="195"/>
      <c r="R53" s="195"/>
      <c r="S53" s="195"/>
      <c r="T53" s="199"/>
      <c r="U53" s="195"/>
      <c r="V53" s="200"/>
      <c r="W53" s="200"/>
      <c r="X53" s="200"/>
      <c r="Y53" s="200"/>
      <c r="Z53" s="200"/>
      <c r="AA53" s="200"/>
      <c r="AB53" s="200"/>
      <c r="AC53" s="200"/>
      <c r="AD53" s="200"/>
      <c r="AE53" s="200" t="s">
        <v>143</v>
      </c>
      <c r="AF53" s="200"/>
      <c r="AG53" s="200"/>
      <c r="AH53" s="200"/>
      <c r="AI53" s="200"/>
      <c r="AJ53" s="200"/>
      <c r="AK53" s="200"/>
      <c r="AL53" s="200"/>
      <c r="AM53" s="200"/>
      <c r="AN53" s="200"/>
      <c r="AO53" s="200"/>
      <c r="AP53" s="200"/>
      <c r="AQ53" s="200"/>
      <c r="AR53" s="200"/>
      <c r="AS53" s="200"/>
      <c r="AT53" s="200"/>
      <c r="AU53" s="200"/>
      <c r="AV53" s="200"/>
      <c r="AW53" s="200"/>
      <c r="AX53" s="200"/>
      <c r="AY53" s="200"/>
      <c r="AZ53" s="200"/>
      <c r="BA53" s="201" t="str">
        <f>C53</f>
        <v>Terénní úpravy.</v>
      </c>
      <c r="BB53" s="200"/>
      <c r="BC53" s="200"/>
      <c r="BD53" s="200"/>
      <c r="BE53" s="200"/>
      <c r="BF53" s="200"/>
      <c r="BG53" s="200"/>
      <c r="BH53" s="200"/>
    </row>
    <row r="54" spans="1:60" outlineLevel="1">
      <c r="A54" s="193"/>
      <c r="B54" s="193"/>
      <c r="C54" s="202" t="s">
        <v>198</v>
      </c>
      <c r="D54" s="203"/>
      <c r="E54" s="204">
        <v>348.71</v>
      </c>
      <c r="F54" s="198"/>
      <c r="G54" s="198"/>
      <c r="H54" s="198"/>
      <c r="I54" s="198"/>
      <c r="J54" s="198"/>
      <c r="K54" s="198"/>
      <c r="L54" s="198"/>
      <c r="M54" s="198"/>
      <c r="N54" s="195"/>
      <c r="O54" s="195"/>
      <c r="P54" s="195"/>
      <c r="Q54" s="195"/>
      <c r="R54" s="195"/>
      <c r="S54" s="195"/>
      <c r="T54" s="199"/>
      <c r="U54" s="195"/>
      <c r="V54" s="200"/>
      <c r="W54" s="200"/>
      <c r="X54" s="200"/>
      <c r="Y54" s="200"/>
      <c r="Z54" s="200"/>
      <c r="AA54" s="200"/>
      <c r="AB54" s="200"/>
      <c r="AC54" s="200"/>
      <c r="AD54" s="200"/>
      <c r="AE54" s="200" t="s">
        <v>145</v>
      </c>
      <c r="AF54" s="200">
        <v>0</v>
      </c>
      <c r="AG54" s="200"/>
      <c r="AH54" s="200"/>
      <c r="AI54" s="200"/>
      <c r="AJ54" s="200"/>
      <c r="AK54" s="200"/>
      <c r="AL54" s="200"/>
      <c r="AM54" s="200"/>
      <c r="AN54" s="200"/>
      <c r="AO54" s="200"/>
      <c r="AP54" s="200"/>
      <c r="AQ54" s="200"/>
      <c r="AR54" s="200"/>
      <c r="AS54" s="200"/>
      <c r="AT54" s="200"/>
      <c r="AU54" s="200"/>
      <c r="AV54" s="200"/>
      <c r="AW54" s="200"/>
      <c r="AX54" s="200"/>
      <c r="AY54" s="200"/>
      <c r="AZ54" s="200"/>
      <c r="BA54" s="200"/>
      <c r="BB54" s="200"/>
      <c r="BC54" s="200"/>
      <c r="BD54" s="200"/>
      <c r="BE54" s="200"/>
      <c r="BF54" s="200"/>
      <c r="BG54" s="200"/>
      <c r="BH54" s="200"/>
    </row>
    <row r="55" spans="1:60" outlineLevel="1">
      <c r="A55" s="193">
        <v>17</v>
      </c>
      <c r="B55" s="193" t="s">
        <v>199</v>
      </c>
      <c r="C55" s="194" t="s">
        <v>200</v>
      </c>
      <c r="D55" s="195" t="s">
        <v>201</v>
      </c>
      <c r="E55" s="196">
        <v>23.21</v>
      </c>
      <c r="F55" s="197">
        <f>H55+J55</f>
        <v>0</v>
      </c>
      <c r="G55" s="198">
        <f>ROUND(E55*F55,2)</f>
        <v>0</v>
      </c>
      <c r="H55" s="198"/>
      <c r="I55" s="198">
        <f>ROUND(E55*H55,2)</f>
        <v>0</v>
      </c>
      <c r="J55" s="198"/>
      <c r="K55" s="198">
        <f>ROUND(E55*J55,2)</f>
        <v>0</v>
      </c>
      <c r="L55" s="198">
        <v>21</v>
      </c>
      <c r="M55" s="198">
        <f>G55*(1+L55/100)</f>
        <v>0</v>
      </c>
      <c r="N55" s="195">
        <v>0</v>
      </c>
      <c r="O55" s="195">
        <f>ROUND(E55*N55,5)</f>
        <v>0</v>
      </c>
      <c r="P55" s="195">
        <v>0.27</v>
      </c>
      <c r="Q55" s="195">
        <f>ROUND(E55*P55,5)</f>
        <v>6.2667000000000002</v>
      </c>
      <c r="R55" s="195"/>
      <c r="S55" s="195"/>
      <c r="T55" s="199">
        <v>0.123</v>
      </c>
      <c r="U55" s="195">
        <f>ROUND(E55*T55,2)</f>
        <v>2.85</v>
      </c>
      <c r="V55" s="200"/>
      <c r="W55" s="200"/>
      <c r="X55" s="200"/>
      <c r="Y55" s="200"/>
      <c r="Z55" s="200"/>
      <c r="AA55" s="200"/>
      <c r="AB55" s="200"/>
      <c r="AC55" s="200"/>
      <c r="AD55" s="200"/>
      <c r="AE55" s="200" t="s">
        <v>141</v>
      </c>
      <c r="AF55" s="200"/>
      <c r="AG55" s="200"/>
      <c r="AH55" s="200"/>
      <c r="AI55" s="200"/>
      <c r="AJ55" s="200"/>
      <c r="AK55" s="200"/>
      <c r="AL55" s="200"/>
      <c r="AM55" s="200"/>
      <c r="AN55" s="200"/>
      <c r="AO55" s="200"/>
      <c r="AP55" s="200"/>
      <c r="AQ55" s="200"/>
      <c r="AR55" s="200"/>
      <c r="AS55" s="200"/>
      <c r="AT55" s="200"/>
      <c r="AU55" s="200"/>
      <c r="AV55" s="200"/>
      <c r="AW55" s="200"/>
      <c r="AX55" s="200"/>
      <c r="AY55" s="200"/>
      <c r="AZ55" s="200"/>
      <c r="BA55" s="200"/>
      <c r="BB55" s="200"/>
      <c r="BC55" s="200"/>
      <c r="BD55" s="200"/>
      <c r="BE55" s="200"/>
      <c r="BF55" s="200"/>
      <c r="BG55" s="200"/>
      <c r="BH55" s="200"/>
    </row>
    <row r="56" spans="1:60" outlineLevel="1">
      <c r="A56" s="193"/>
      <c r="B56" s="193"/>
      <c r="C56" s="510" t="s">
        <v>202</v>
      </c>
      <c r="D56" s="511"/>
      <c r="E56" s="512"/>
      <c r="F56" s="513"/>
      <c r="G56" s="514"/>
      <c r="H56" s="198"/>
      <c r="I56" s="198"/>
      <c r="J56" s="198"/>
      <c r="K56" s="198"/>
      <c r="L56" s="198"/>
      <c r="M56" s="198"/>
      <c r="N56" s="195"/>
      <c r="O56" s="195"/>
      <c r="P56" s="195"/>
      <c r="Q56" s="195"/>
      <c r="R56" s="195"/>
      <c r="S56" s="195"/>
      <c r="T56" s="199"/>
      <c r="U56" s="195"/>
      <c r="V56" s="200"/>
      <c r="W56" s="200"/>
      <c r="X56" s="200"/>
      <c r="Y56" s="200"/>
      <c r="Z56" s="200"/>
      <c r="AA56" s="200"/>
      <c r="AB56" s="200"/>
      <c r="AC56" s="200"/>
      <c r="AD56" s="200"/>
      <c r="AE56" s="200" t="s">
        <v>143</v>
      </c>
      <c r="AF56" s="200"/>
      <c r="AG56" s="200"/>
      <c r="AH56" s="200"/>
      <c r="AI56" s="200"/>
      <c r="AJ56" s="200"/>
      <c r="AK56" s="200"/>
      <c r="AL56" s="200"/>
      <c r="AM56" s="200"/>
      <c r="AN56" s="200"/>
      <c r="AO56" s="200"/>
      <c r="AP56" s="200"/>
      <c r="AQ56" s="200"/>
      <c r="AR56" s="200"/>
      <c r="AS56" s="200"/>
      <c r="AT56" s="200"/>
      <c r="AU56" s="200"/>
      <c r="AV56" s="200"/>
      <c r="AW56" s="200"/>
      <c r="AX56" s="200"/>
      <c r="AY56" s="200"/>
      <c r="AZ56" s="200"/>
      <c r="BA56" s="201" t="str">
        <f>C56</f>
        <v>Silniční obruby podél stávající místní komunikace.</v>
      </c>
      <c r="BB56" s="200"/>
      <c r="BC56" s="200"/>
      <c r="BD56" s="200"/>
      <c r="BE56" s="200"/>
      <c r="BF56" s="200"/>
      <c r="BG56" s="200"/>
      <c r="BH56" s="200"/>
    </row>
    <row r="57" spans="1:60" outlineLevel="1">
      <c r="A57" s="193"/>
      <c r="B57" s="193"/>
      <c r="C57" s="202" t="s">
        <v>203</v>
      </c>
      <c r="D57" s="203"/>
      <c r="E57" s="204">
        <v>23.21</v>
      </c>
      <c r="F57" s="198"/>
      <c r="G57" s="198"/>
      <c r="H57" s="198"/>
      <c r="I57" s="198"/>
      <c r="J57" s="198"/>
      <c r="K57" s="198"/>
      <c r="L57" s="198"/>
      <c r="M57" s="198"/>
      <c r="N57" s="195"/>
      <c r="O57" s="195"/>
      <c r="P57" s="195"/>
      <c r="Q57" s="195"/>
      <c r="R57" s="195"/>
      <c r="S57" s="195"/>
      <c r="T57" s="199"/>
      <c r="U57" s="195"/>
      <c r="V57" s="200"/>
      <c r="W57" s="200"/>
      <c r="X57" s="200"/>
      <c r="Y57" s="200"/>
      <c r="Z57" s="200"/>
      <c r="AA57" s="200"/>
      <c r="AB57" s="200"/>
      <c r="AC57" s="200"/>
      <c r="AD57" s="200"/>
      <c r="AE57" s="200" t="s">
        <v>145</v>
      </c>
      <c r="AF57" s="200">
        <v>0</v>
      </c>
      <c r="AG57" s="200"/>
      <c r="AH57" s="200"/>
      <c r="AI57" s="200"/>
      <c r="AJ57" s="200"/>
      <c r="AK57" s="200"/>
      <c r="AL57" s="200"/>
      <c r="AM57" s="200"/>
      <c r="AN57" s="200"/>
      <c r="AO57" s="200"/>
      <c r="AP57" s="200"/>
      <c r="AQ57" s="200"/>
      <c r="AR57" s="200"/>
      <c r="AS57" s="200"/>
      <c r="AT57" s="200"/>
      <c r="AU57" s="200"/>
      <c r="AV57" s="200"/>
      <c r="AW57" s="200"/>
      <c r="AX57" s="200"/>
      <c r="AY57" s="200"/>
      <c r="AZ57" s="200"/>
      <c r="BA57" s="200"/>
      <c r="BB57" s="200"/>
      <c r="BC57" s="200"/>
      <c r="BD57" s="200"/>
      <c r="BE57" s="200"/>
      <c r="BF57" s="200"/>
      <c r="BG57" s="200"/>
      <c r="BH57" s="200"/>
    </row>
    <row r="58" spans="1:60" outlineLevel="1">
      <c r="A58" s="193">
        <v>18</v>
      </c>
      <c r="B58" s="193" t="s">
        <v>204</v>
      </c>
      <c r="C58" s="194" t="s">
        <v>205</v>
      </c>
      <c r="D58" s="195" t="s">
        <v>201</v>
      </c>
      <c r="E58" s="196">
        <v>30.48</v>
      </c>
      <c r="F58" s="197">
        <f>H58+J58</f>
        <v>0</v>
      </c>
      <c r="G58" s="198">
        <f>ROUND(E58*F58,2)</f>
        <v>0</v>
      </c>
      <c r="H58" s="198"/>
      <c r="I58" s="198">
        <f>ROUND(E58*H58,2)</f>
        <v>0</v>
      </c>
      <c r="J58" s="198"/>
      <c r="K58" s="198">
        <f>ROUND(E58*J58,2)</f>
        <v>0</v>
      </c>
      <c r="L58" s="198">
        <v>21</v>
      </c>
      <c r="M58" s="198">
        <f>G58*(1+L58/100)</f>
        <v>0</v>
      </c>
      <c r="N58" s="195">
        <v>0</v>
      </c>
      <c r="O58" s="195">
        <f>ROUND(E58*N58,5)</f>
        <v>0</v>
      </c>
      <c r="P58" s="195">
        <v>0.22</v>
      </c>
      <c r="Q58" s="195">
        <f>ROUND(E58*P58,5)</f>
        <v>6.7055999999999996</v>
      </c>
      <c r="R58" s="195"/>
      <c r="S58" s="195"/>
      <c r="T58" s="199">
        <v>0.14299999999999999</v>
      </c>
      <c r="U58" s="195">
        <f>ROUND(E58*T58,2)</f>
        <v>4.3600000000000003</v>
      </c>
      <c r="V58" s="200"/>
      <c r="W58" s="200"/>
      <c r="X58" s="200"/>
      <c r="Y58" s="200"/>
      <c r="Z58" s="200"/>
      <c r="AA58" s="200"/>
      <c r="AB58" s="200"/>
      <c r="AC58" s="200"/>
      <c r="AD58" s="200"/>
      <c r="AE58" s="200" t="s">
        <v>141</v>
      </c>
      <c r="AF58" s="200"/>
      <c r="AG58" s="200"/>
      <c r="AH58" s="200"/>
      <c r="AI58" s="200"/>
      <c r="AJ58" s="200"/>
      <c r="AK58" s="200"/>
      <c r="AL58" s="200"/>
      <c r="AM58" s="200"/>
      <c r="AN58" s="200"/>
      <c r="AO58" s="200"/>
      <c r="AP58" s="200"/>
      <c r="AQ58" s="200"/>
      <c r="AR58" s="200"/>
      <c r="AS58" s="200"/>
      <c r="AT58" s="200"/>
      <c r="AU58" s="200"/>
      <c r="AV58" s="200"/>
      <c r="AW58" s="200"/>
      <c r="AX58" s="200"/>
      <c r="AY58" s="200"/>
      <c r="AZ58" s="200"/>
      <c r="BA58" s="200"/>
      <c r="BB58" s="200"/>
      <c r="BC58" s="200"/>
      <c r="BD58" s="200"/>
      <c r="BE58" s="200"/>
      <c r="BF58" s="200"/>
      <c r="BG58" s="200"/>
      <c r="BH58" s="200"/>
    </row>
    <row r="59" spans="1:60" outlineLevel="1">
      <c r="A59" s="193"/>
      <c r="B59" s="193"/>
      <c r="C59" s="510" t="s">
        <v>206</v>
      </c>
      <c r="D59" s="511"/>
      <c r="E59" s="512"/>
      <c r="F59" s="513"/>
      <c r="G59" s="514"/>
      <c r="H59" s="198"/>
      <c r="I59" s="198"/>
      <c r="J59" s="198"/>
      <c r="K59" s="198"/>
      <c r="L59" s="198"/>
      <c r="M59" s="198"/>
      <c r="N59" s="195"/>
      <c r="O59" s="195"/>
      <c r="P59" s="195"/>
      <c r="Q59" s="195"/>
      <c r="R59" s="195"/>
      <c r="S59" s="195"/>
      <c r="T59" s="199"/>
      <c r="U59" s="195"/>
      <c r="V59" s="200"/>
      <c r="W59" s="200"/>
      <c r="X59" s="200"/>
      <c r="Y59" s="200"/>
      <c r="Z59" s="200"/>
      <c r="AA59" s="200"/>
      <c r="AB59" s="200"/>
      <c r="AC59" s="200"/>
      <c r="AD59" s="200"/>
      <c r="AE59" s="200" t="s">
        <v>143</v>
      </c>
      <c r="AF59" s="200"/>
      <c r="AG59" s="200"/>
      <c r="AH59" s="200"/>
      <c r="AI59" s="200"/>
      <c r="AJ59" s="200"/>
      <c r="AK59" s="200"/>
      <c r="AL59" s="200"/>
      <c r="AM59" s="200"/>
      <c r="AN59" s="200"/>
      <c r="AO59" s="200"/>
      <c r="AP59" s="200"/>
      <c r="AQ59" s="200"/>
      <c r="AR59" s="200"/>
      <c r="AS59" s="200"/>
      <c r="AT59" s="200"/>
      <c r="AU59" s="200"/>
      <c r="AV59" s="200"/>
      <c r="AW59" s="200"/>
      <c r="AX59" s="200"/>
      <c r="AY59" s="200"/>
      <c r="AZ59" s="200"/>
      <c r="BA59" s="201" t="str">
        <f>C59</f>
        <v>Vytrhání obrub v potřebném rozsahu, lemující stezku pro chodce a pro cyklisty.</v>
      </c>
      <c r="BB59" s="200"/>
      <c r="BC59" s="200"/>
      <c r="BD59" s="200"/>
      <c r="BE59" s="200"/>
      <c r="BF59" s="200"/>
      <c r="BG59" s="200"/>
      <c r="BH59" s="200"/>
    </row>
    <row r="60" spans="1:60" outlineLevel="1">
      <c r="A60" s="193"/>
      <c r="B60" s="193"/>
      <c r="C60" s="202" t="s">
        <v>207</v>
      </c>
      <c r="D60" s="203"/>
      <c r="E60" s="204">
        <v>30.48</v>
      </c>
      <c r="F60" s="198"/>
      <c r="G60" s="198"/>
      <c r="H60" s="198"/>
      <c r="I60" s="198"/>
      <c r="J60" s="198"/>
      <c r="K60" s="198"/>
      <c r="L60" s="198"/>
      <c r="M60" s="198"/>
      <c r="N60" s="195"/>
      <c r="O60" s="195"/>
      <c r="P60" s="195"/>
      <c r="Q60" s="195"/>
      <c r="R60" s="195"/>
      <c r="S60" s="195"/>
      <c r="T60" s="199"/>
      <c r="U60" s="195"/>
      <c r="V60" s="200"/>
      <c r="W60" s="200"/>
      <c r="X60" s="200"/>
      <c r="Y60" s="200"/>
      <c r="Z60" s="200"/>
      <c r="AA60" s="200"/>
      <c r="AB60" s="200"/>
      <c r="AC60" s="200"/>
      <c r="AD60" s="200"/>
      <c r="AE60" s="200" t="s">
        <v>145</v>
      </c>
      <c r="AF60" s="200">
        <v>0</v>
      </c>
      <c r="AG60" s="200"/>
      <c r="AH60" s="200"/>
      <c r="AI60" s="200"/>
      <c r="AJ60" s="200"/>
      <c r="AK60" s="200"/>
      <c r="AL60" s="200"/>
      <c r="AM60" s="200"/>
      <c r="AN60" s="200"/>
      <c r="AO60" s="200"/>
      <c r="AP60" s="200"/>
      <c r="AQ60" s="200"/>
      <c r="AR60" s="200"/>
      <c r="AS60" s="200"/>
      <c r="AT60" s="200"/>
      <c r="AU60" s="200"/>
      <c r="AV60" s="200"/>
      <c r="AW60" s="200"/>
      <c r="AX60" s="200"/>
      <c r="AY60" s="200"/>
      <c r="AZ60" s="200"/>
      <c r="BA60" s="200"/>
      <c r="BB60" s="200"/>
      <c r="BC60" s="200"/>
      <c r="BD60" s="200"/>
      <c r="BE60" s="200"/>
      <c r="BF60" s="200"/>
      <c r="BG60" s="200"/>
      <c r="BH60" s="200"/>
    </row>
    <row r="61" spans="1:60" outlineLevel="1">
      <c r="A61" s="193">
        <v>19</v>
      </c>
      <c r="B61" s="193" t="s">
        <v>208</v>
      </c>
      <c r="C61" s="194" t="s">
        <v>209</v>
      </c>
      <c r="D61" s="195" t="s">
        <v>157</v>
      </c>
      <c r="E61" s="196">
        <v>56.64</v>
      </c>
      <c r="F61" s="197">
        <f>H61+J61</f>
        <v>0</v>
      </c>
      <c r="G61" s="198">
        <f>ROUND(E61*F61,2)</f>
        <v>0</v>
      </c>
      <c r="H61" s="198"/>
      <c r="I61" s="198">
        <f>ROUND(E61*H61,2)</f>
        <v>0</v>
      </c>
      <c r="J61" s="198"/>
      <c r="K61" s="198">
        <f>ROUND(E61*J61,2)</f>
        <v>0</v>
      </c>
      <c r="L61" s="198">
        <v>21</v>
      </c>
      <c r="M61" s="198">
        <f>G61*(1+L61/100)</f>
        <v>0</v>
      </c>
      <c r="N61" s="195">
        <v>0</v>
      </c>
      <c r="O61" s="195">
        <f>ROUND(E61*N61,5)</f>
        <v>0</v>
      </c>
      <c r="P61" s="195">
        <v>0.13800000000000001</v>
      </c>
      <c r="Q61" s="195">
        <f>ROUND(E61*P61,5)</f>
        <v>7.8163200000000002</v>
      </c>
      <c r="R61" s="195"/>
      <c r="S61" s="195"/>
      <c r="T61" s="199">
        <v>0.16</v>
      </c>
      <c r="U61" s="195">
        <f>ROUND(E61*T61,2)</f>
        <v>9.06</v>
      </c>
      <c r="V61" s="200"/>
      <c r="W61" s="200"/>
      <c r="X61" s="200"/>
      <c r="Y61" s="200"/>
      <c r="Z61" s="200"/>
      <c r="AA61" s="200"/>
      <c r="AB61" s="200"/>
      <c r="AC61" s="200"/>
      <c r="AD61" s="200"/>
      <c r="AE61" s="200" t="s">
        <v>141</v>
      </c>
      <c r="AF61" s="200"/>
      <c r="AG61" s="200"/>
      <c r="AH61" s="200"/>
      <c r="AI61" s="200"/>
      <c r="AJ61" s="200"/>
      <c r="AK61" s="200"/>
      <c r="AL61" s="200"/>
      <c r="AM61" s="200"/>
      <c r="AN61" s="200"/>
      <c r="AO61" s="200"/>
      <c r="AP61" s="200"/>
      <c r="AQ61" s="200"/>
      <c r="AR61" s="200"/>
      <c r="AS61" s="200"/>
      <c r="AT61" s="200"/>
      <c r="AU61" s="200"/>
      <c r="AV61" s="200"/>
      <c r="AW61" s="200"/>
      <c r="AX61" s="200"/>
      <c r="AY61" s="200"/>
      <c r="AZ61" s="200"/>
      <c r="BA61" s="200"/>
      <c r="BB61" s="200"/>
      <c r="BC61" s="200"/>
      <c r="BD61" s="200"/>
      <c r="BE61" s="200"/>
      <c r="BF61" s="200"/>
      <c r="BG61" s="200"/>
      <c r="BH61" s="200"/>
    </row>
    <row r="62" spans="1:60" outlineLevel="1">
      <c r="A62" s="193"/>
      <c r="B62" s="193"/>
      <c r="C62" s="510" t="s">
        <v>210</v>
      </c>
      <c r="D62" s="511"/>
      <c r="E62" s="512"/>
      <c r="F62" s="513"/>
      <c r="G62" s="514"/>
      <c r="H62" s="198"/>
      <c r="I62" s="198"/>
      <c r="J62" s="198"/>
      <c r="K62" s="198"/>
      <c r="L62" s="198"/>
      <c r="M62" s="198"/>
      <c r="N62" s="195"/>
      <c r="O62" s="195"/>
      <c r="P62" s="195"/>
      <c r="Q62" s="195"/>
      <c r="R62" s="195"/>
      <c r="S62" s="195"/>
      <c r="T62" s="199"/>
      <c r="U62" s="195"/>
      <c r="V62" s="200"/>
      <c r="W62" s="200"/>
      <c r="X62" s="200"/>
      <c r="Y62" s="200"/>
      <c r="Z62" s="200"/>
      <c r="AA62" s="200"/>
      <c r="AB62" s="200"/>
      <c r="AC62" s="200"/>
      <c r="AD62" s="200"/>
      <c r="AE62" s="200" t="s">
        <v>143</v>
      </c>
      <c r="AF62" s="200"/>
      <c r="AG62" s="200"/>
      <c r="AH62" s="200"/>
      <c r="AI62" s="200"/>
      <c r="AJ62" s="200"/>
      <c r="AK62" s="200"/>
      <c r="AL62" s="200"/>
      <c r="AM62" s="200"/>
      <c r="AN62" s="200"/>
      <c r="AO62" s="200"/>
      <c r="AP62" s="200"/>
      <c r="AQ62" s="200"/>
      <c r="AR62" s="200"/>
      <c r="AS62" s="200"/>
      <c r="AT62" s="200"/>
      <c r="AU62" s="200"/>
      <c r="AV62" s="200"/>
      <c r="AW62" s="200"/>
      <c r="AX62" s="200"/>
      <c r="AY62" s="200"/>
      <c r="AZ62" s="200"/>
      <c r="BA62" s="201" t="str">
        <f>C62</f>
        <v>Stávající zámková dlažba.</v>
      </c>
      <c r="BB62" s="200"/>
      <c r="BC62" s="200"/>
      <c r="BD62" s="200"/>
      <c r="BE62" s="200"/>
      <c r="BF62" s="200"/>
      <c r="BG62" s="200"/>
      <c r="BH62" s="200"/>
    </row>
    <row r="63" spans="1:60" outlineLevel="1">
      <c r="A63" s="193"/>
      <c r="B63" s="193"/>
      <c r="C63" s="202" t="s">
        <v>211</v>
      </c>
      <c r="D63" s="203"/>
      <c r="E63" s="204">
        <v>56.64</v>
      </c>
      <c r="F63" s="198"/>
      <c r="G63" s="198"/>
      <c r="H63" s="198"/>
      <c r="I63" s="198"/>
      <c r="J63" s="198"/>
      <c r="K63" s="198"/>
      <c r="L63" s="198"/>
      <c r="M63" s="198"/>
      <c r="N63" s="195"/>
      <c r="O63" s="195"/>
      <c r="P63" s="195"/>
      <c r="Q63" s="195"/>
      <c r="R63" s="195"/>
      <c r="S63" s="195"/>
      <c r="T63" s="199"/>
      <c r="U63" s="195"/>
      <c r="V63" s="200"/>
      <c r="W63" s="200"/>
      <c r="X63" s="200"/>
      <c r="Y63" s="200"/>
      <c r="Z63" s="200"/>
      <c r="AA63" s="200"/>
      <c r="AB63" s="200"/>
      <c r="AC63" s="200"/>
      <c r="AD63" s="200"/>
      <c r="AE63" s="200" t="s">
        <v>145</v>
      </c>
      <c r="AF63" s="200">
        <v>0</v>
      </c>
      <c r="AG63" s="200"/>
      <c r="AH63" s="200"/>
      <c r="AI63" s="200"/>
      <c r="AJ63" s="200"/>
      <c r="AK63" s="200"/>
      <c r="AL63" s="200"/>
      <c r="AM63" s="200"/>
      <c r="AN63" s="200"/>
      <c r="AO63" s="200"/>
      <c r="AP63" s="200"/>
      <c r="AQ63" s="200"/>
      <c r="AR63" s="200"/>
      <c r="AS63" s="200"/>
      <c r="AT63" s="200"/>
      <c r="AU63" s="200"/>
      <c r="AV63" s="200"/>
      <c r="AW63" s="200"/>
      <c r="AX63" s="200"/>
      <c r="AY63" s="200"/>
      <c r="AZ63" s="200"/>
      <c r="BA63" s="200"/>
      <c r="BB63" s="200"/>
      <c r="BC63" s="200"/>
      <c r="BD63" s="200"/>
      <c r="BE63" s="200"/>
      <c r="BF63" s="200"/>
      <c r="BG63" s="200"/>
      <c r="BH63" s="200"/>
    </row>
    <row r="64" spans="1:60" ht="22.5" outlineLevel="1">
      <c r="A64" s="193">
        <v>20</v>
      </c>
      <c r="B64" s="193" t="s">
        <v>212</v>
      </c>
      <c r="C64" s="194" t="s">
        <v>213</v>
      </c>
      <c r="D64" s="195" t="s">
        <v>140</v>
      </c>
      <c r="E64" s="196">
        <v>4.8</v>
      </c>
      <c r="F64" s="197">
        <f>H64+J64</f>
        <v>0</v>
      </c>
      <c r="G64" s="198">
        <f>ROUND(E64*F64,2)</f>
        <v>0</v>
      </c>
      <c r="H64" s="198"/>
      <c r="I64" s="198">
        <f>ROUND(E64*H64,2)</f>
        <v>0</v>
      </c>
      <c r="J64" s="198"/>
      <c r="K64" s="198">
        <f>ROUND(E64*J64,2)</f>
        <v>0</v>
      </c>
      <c r="L64" s="198">
        <v>21</v>
      </c>
      <c r="M64" s="198">
        <f>G64*(1+L64/100)</f>
        <v>0</v>
      </c>
      <c r="N64" s="195">
        <v>0</v>
      </c>
      <c r="O64" s="195">
        <f>ROUND(E64*N64,5)</f>
        <v>0</v>
      </c>
      <c r="P64" s="195">
        <v>0</v>
      </c>
      <c r="Q64" s="195">
        <f>ROUND(E64*P64,5)</f>
        <v>0</v>
      </c>
      <c r="R64" s="195"/>
      <c r="S64" s="195"/>
      <c r="T64" s="199">
        <v>4.7919999999999998</v>
      </c>
      <c r="U64" s="195">
        <f>ROUND(E64*T64,2)</f>
        <v>23</v>
      </c>
      <c r="V64" s="200"/>
      <c r="W64" s="200"/>
      <c r="X64" s="200"/>
      <c r="Y64" s="200"/>
      <c r="Z64" s="200"/>
      <c r="AA64" s="200"/>
      <c r="AB64" s="200"/>
      <c r="AC64" s="200"/>
      <c r="AD64" s="200"/>
      <c r="AE64" s="200" t="s">
        <v>150</v>
      </c>
      <c r="AF64" s="200"/>
      <c r="AG64" s="200"/>
      <c r="AH64" s="200"/>
      <c r="AI64" s="200"/>
      <c r="AJ64" s="200"/>
      <c r="AK64" s="200"/>
      <c r="AL64" s="200"/>
      <c r="AM64" s="200"/>
      <c r="AN64" s="200"/>
      <c r="AO64" s="200"/>
      <c r="AP64" s="200"/>
      <c r="AQ64" s="200"/>
      <c r="AR64" s="200"/>
      <c r="AS64" s="200"/>
      <c r="AT64" s="200"/>
      <c r="AU64" s="200"/>
      <c r="AV64" s="200"/>
      <c r="AW64" s="200"/>
      <c r="AX64" s="200"/>
      <c r="AY64" s="200"/>
      <c r="AZ64" s="200"/>
      <c r="BA64" s="200"/>
      <c r="BB64" s="200"/>
      <c r="BC64" s="200"/>
      <c r="BD64" s="200"/>
      <c r="BE64" s="200"/>
      <c r="BF64" s="200"/>
      <c r="BG64" s="200"/>
      <c r="BH64" s="200"/>
    </row>
    <row r="65" spans="1:60" outlineLevel="1">
      <c r="A65" s="193"/>
      <c r="B65" s="193"/>
      <c r="C65" s="510" t="s">
        <v>214</v>
      </c>
      <c r="D65" s="511"/>
      <c r="E65" s="512"/>
      <c r="F65" s="513"/>
      <c r="G65" s="514"/>
      <c r="H65" s="198"/>
      <c r="I65" s="198"/>
      <c r="J65" s="198"/>
      <c r="K65" s="198"/>
      <c r="L65" s="198"/>
      <c r="M65" s="198"/>
      <c r="N65" s="195"/>
      <c r="O65" s="195"/>
      <c r="P65" s="195"/>
      <c r="Q65" s="195"/>
      <c r="R65" s="195"/>
      <c r="S65" s="195"/>
      <c r="T65" s="199"/>
      <c r="U65" s="195"/>
      <c r="V65" s="200"/>
      <c r="W65" s="200"/>
      <c r="X65" s="200"/>
      <c r="Y65" s="200"/>
      <c r="Z65" s="200"/>
      <c r="AA65" s="200"/>
      <c r="AB65" s="200"/>
      <c r="AC65" s="200"/>
      <c r="AD65" s="200"/>
      <c r="AE65" s="200" t="s">
        <v>143</v>
      </c>
      <c r="AF65" s="200"/>
      <c r="AG65" s="200"/>
      <c r="AH65" s="200"/>
      <c r="AI65" s="200"/>
      <c r="AJ65" s="200"/>
      <c r="AK65" s="200"/>
      <c r="AL65" s="200"/>
      <c r="AM65" s="200"/>
      <c r="AN65" s="200"/>
      <c r="AO65" s="200"/>
      <c r="AP65" s="200"/>
      <c r="AQ65" s="200"/>
      <c r="AR65" s="200"/>
      <c r="AS65" s="200"/>
      <c r="AT65" s="200"/>
      <c r="AU65" s="200"/>
      <c r="AV65" s="200"/>
      <c r="AW65" s="200"/>
      <c r="AX65" s="200"/>
      <c r="AY65" s="200"/>
      <c r="AZ65" s="200"/>
      <c r="BA65" s="201" t="str">
        <f>C65</f>
        <v>Odkopání a obnažení kabelu VN, jeho podkopání a snížení na stanovenou niveletu (1,10 m pod silnicí).</v>
      </c>
      <c r="BB65" s="200"/>
      <c r="BC65" s="200"/>
      <c r="BD65" s="200"/>
      <c r="BE65" s="200"/>
      <c r="BF65" s="200"/>
      <c r="BG65" s="200"/>
      <c r="BH65" s="200"/>
    </row>
    <row r="66" spans="1:60" outlineLevel="1">
      <c r="A66" s="193"/>
      <c r="B66" s="193"/>
      <c r="C66" s="202" t="s">
        <v>215</v>
      </c>
      <c r="D66" s="203"/>
      <c r="E66" s="204">
        <v>4.8</v>
      </c>
      <c r="F66" s="198"/>
      <c r="G66" s="198"/>
      <c r="H66" s="198"/>
      <c r="I66" s="198"/>
      <c r="J66" s="198"/>
      <c r="K66" s="198"/>
      <c r="L66" s="198"/>
      <c r="M66" s="198"/>
      <c r="N66" s="195"/>
      <c r="O66" s="195"/>
      <c r="P66" s="195"/>
      <c r="Q66" s="195"/>
      <c r="R66" s="195"/>
      <c r="S66" s="195"/>
      <c r="T66" s="199"/>
      <c r="U66" s="195"/>
      <c r="V66" s="200"/>
      <c r="W66" s="200"/>
      <c r="X66" s="200"/>
      <c r="Y66" s="200"/>
      <c r="Z66" s="200"/>
      <c r="AA66" s="200"/>
      <c r="AB66" s="200"/>
      <c r="AC66" s="200"/>
      <c r="AD66" s="200"/>
      <c r="AE66" s="200" t="s">
        <v>145</v>
      </c>
      <c r="AF66" s="200">
        <v>0</v>
      </c>
      <c r="AG66" s="200"/>
      <c r="AH66" s="200"/>
      <c r="AI66" s="200"/>
      <c r="AJ66" s="200"/>
      <c r="AK66" s="200"/>
      <c r="AL66" s="200"/>
      <c r="AM66" s="200"/>
      <c r="AN66" s="200"/>
      <c r="AO66" s="200"/>
      <c r="AP66" s="200"/>
      <c r="AQ66" s="200"/>
      <c r="AR66" s="200"/>
      <c r="AS66" s="200"/>
      <c r="AT66" s="200"/>
      <c r="AU66" s="200"/>
      <c r="AV66" s="200"/>
      <c r="AW66" s="200"/>
      <c r="AX66" s="200"/>
      <c r="AY66" s="200"/>
      <c r="AZ66" s="200"/>
      <c r="BA66" s="200"/>
      <c r="BB66" s="200"/>
      <c r="BC66" s="200"/>
      <c r="BD66" s="200"/>
      <c r="BE66" s="200"/>
      <c r="BF66" s="200"/>
      <c r="BG66" s="200"/>
      <c r="BH66" s="200"/>
    </row>
    <row r="67" spans="1:60">
      <c r="A67" s="205" t="s">
        <v>136</v>
      </c>
      <c r="B67" s="205" t="s">
        <v>89</v>
      </c>
      <c r="C67" s="206" t="s">
        <v>90</v>
      </c>
      <c r="D67" s="207"/>
      <c r="E67" s="208"/>
      <c r="F67" s="209"/>
      <c r="G67" s="209">
        <f>SUMIF(AE68:AE70,"&lt;&gt;NOR",G68:G70)</f>
        <v>0</v>
      </c>
      <c r="H67" s="209"/>
      <c r="I67" s="209">
        <f>SUM(I68:I70)</f>
        <v>0</v>
      </c>
      <c r="J67" s="209"/>
      <c r="K67" s="209">
        <f>SUM(K68:K70)</f>
        <v>0</v>
      </c>
      <c r="L67" s="209"/>
      <c r="M67" s="209">
        <f>SUM(M68:M70)</f>
        <v>0</v>
      </c>
      <c r="N67" s="207"/>
      <c r="O67" s="207">
        <f>SUM(O68:O70)</f>
        <v>0.40522000000000002</v>
      </c>
      <c r="P67" s="207"/>
      <c r="Q67" s="207">
        <f>SUM(Q68:Q70)</f>
        <v>0</v>
      </c>
      <c r="R67" s="207"/>
      <c r="S67" s="207"/>
      <c r="T67" s="210"/>
      <c r="U67" s="207">
        <f>SUM(U68:U70)</f>
        <v>1.31</v>
      </c>
      <c r="AE67" s="3" t="s">
        <v>137</v>
      </c>
    </row>
    <row r="68" spans="1:60" ht="22.5" outlineLevel="1">
      <c r="A68" s="193">
        <v>21</v>
      </c>
      <c r="B68" s="193" t="s">
        <v>216</v>
      </c>
      <c r="C68" s="194" t="s">
        <v>217</v>
      </c>
      <c r="D68" s="195" t="s">
        <v>140</v>
      </c>
      <c r="E68" s="196">
        <v>0.15</v>
      </c>
      <c r="F68" s="197">
        <f>H68+J68</f>
        <v>0</v>
      </c>
      <c r="G68" s="198">
        <f>ROUND(E68*F68,2)</f>
        <v>0</v>
      </c>
      <c r="H68" s="198"/>
      <c r="I68" s="198">
        <f>ROUND(E68*H68,2)</f>
        <v>0</v>
      </c>
      <c r="J68" s="198"/>
      <c r="K68" s="198">
        <f>ROUND(E68*J68,2)</f>
        <v>0</v>
      </c>
      <c r="L68" s="198">
        <v>21</v>
      </c>
      <c r="M68" s="198">
        <f>G68*(1+L68/100)</f>
        <v>0</v>
      </c>
      <c r="N68" s="195">
        <v>2.7014800000000001</v>
      </c>
      <c r="O68" s="195">
        <f>ROUND(E68*N68,5)</f>
        <v>0.40522000000000002</v>
      </c>
      <c r="P68" s="195">
        <v>0</v>
      </c>
      <c r="Q68" s="195">
        <f>ROUND(E68*P68,5)</f>
        <v>0</v>
      </c>
      <c r="R68" s="195"/>
      <c r="S68" s="195"/>
      <c r="T68" s="199">
        <v>8.7293599999999998</v>
      </c>
      <c r="U68" s="195">
        <f>ROUND(E68*T68,2)</f>
        <v>1.31</v>
      </c>
      <c r="V68" s="200"/>
      <c r="W68" s="200"/>
      <c r="X68" s="200"/>
      <c r="Y68" s="200"/>
      <c r="Z68" s="200"/>
      <c r="AA68" s="200"/>
      <c r="AB68" s="200"/>
      <c r="AC68" s="200"/>
      <c r="AD68" s="200"/>
      <c r="AE68" s="200" t="s">
        <v>150</v>
      </c>
      <c r="AF68" s="200"/>
      <c r="AG68" s="200"/>
      <c r="AH68" s="200"/>
      <c r="AI68" s="200"/>
      <c r="AJ68" s="200"/>
      <c r="AK68" s="200"/>
      <c r="AL68" s="200"/>
      <c r="AM68" s="200"/>
      <c r="AN68" s="200"/>
      <c r="AO68" s="200"/>
      <c r="AP68" s="200"/>
      <c r="AQ68" s="200"/>
      <c r="AR68" s="200"/>
      <c r="AS68" s="200"/>
      <c r="AT68" s="200"/>
      <c r="AU68" s="200"/>
      <c r="AV68" s="200"/>
      <c r="AW68" s="200"/>
      <c r="AX68" s="200"/>
      <c r="AY68" s="200"/>
      <c r="AZ68" s="200"/>
      <c r="BA68" s="200"/>
      <c r="BB68" s="200"/>
      <c r="BC68" s="200"/>
      <c r="BD68" s="200"/>
      <c r="BE68" s="200"/>
      <c r="BF68" s="200"/>
      <c r="BG68" s="200"/>
      <c r="BH68" s="200"/>
    </row>
    <row r="69" spans="1:60" outlineLevel="1">
      <c r="A69" s="193"/>
      <c r="B69" s="193"/>
      <c r="C69" s="510" t="s">
        <v>218</v>
      </c>
      <c r="D69" s="511"/>
      <c r="E69" s="512"/>
      <c r="F69" s="513"/>
      <c r="G69" s="514"/>
      <c r="H69" s="198"/>
      <c r="I69" s="198"/>
      <c r="J69" s="198"/>
      <c r="K69" s="198"/>
      <c r="L69" s="198"/>
      <c r="M69" s="198"/>
      <c r="N69" s="195"/>
      <c r="O69" s="195"/>
      <c r="P69" s="195"/>
      <c r="Q69" s="195"/>
      <c r="R69" s="195"/>
      <c r="S69" s="195"/>
      <c r="T69" s="199"/>
      <c r="U69" s="195"/>
      <c r="V69" s="200"/>
      <c r="W69" s="200"/>
      <c r="X69" s="200"/>
      <c r="Y69" s="200"/>
      <c r="Z69" s="200"/>
      <c r="AA69" s="200"/>
      <c r="AB69" s="200"/>
      <c r="AC69" s="200"/>
      <c r="AD69" s="200"/>
      <c r="AE69" s="200" t="s">
        <v>143</v>
      </c>
      <c r="AF69" s="200"/>
      <c r="AG69" s="200"/>
      <c r="AH69" s="200"/>
      <c r="AI69" s="200"/>
      <c r="AJ69" s="200"/>
      <c r="AK69" s="200"/>
      <c r="AL69" s="200"/>
      <c r="AM69" s="200"/>
      <c r="AN69" s="200"/>
      <c r="AO69" s="200"/>
      <c r="AP69" s="200"/>
      <c r="AQ69" s="200"/>
      <c r="AR69" s="200"/>
      <c r="AS69" s="200"/>
      <c r="AT69" s="200"/>
      <c r="AU69" s="200"/>
      <c r="AV69" s="200"/>
      <c r="AW69" s="200"/>
      <c r="AX69" s="200"/>
      <c r="AY69" s="200"/>
      <c r="AZ69" s="200"/>
      <c r="BA69" s="201" t="str">
        <f>C69</f>
        <v>Vtok do retenční nádrže - čela z lomového kamene 500x500 mm dvakrát.</v>
      </c>
      <c r="BB69" s="200"/>
      <c r="BC69" s="200"/>
      <c r="BD69" s="200"/>
      <c r="BE69" s="200"/>
      <c r="BF69" s="200"/>
      <c r="BG69" s="200"/>
      <c r="BH69" s="200"/>
    </row>
    <row r="70" spans="1:60" outlineLevel="1">
      <c r="A70" s="193"/>
      <c r="B70" s="193"/>
      <c r="C70" s="202" t="s">
        <v>219</v>
      </c>
      <c r="D70" s="203"/>
      <c r="E70" s="204">
        <v>0.15</v>
      </c>
      <c r="F70" s="198"/>
      <c r="G70" s="198"/>
      <c r="H70" s="198"/>
      <c r="I70" s="198"/>
      <c r="J70" s="198"/>
      <c r="K70" s="198"/>
      <c r="L70" s="198"/>
      <c r="M70" s="198"/>
      <c r="N70" s="195"/>
      <c r="O70" s="195"/>
      <c r="P70" s="195"/>
      <c r="Q70" s="195"/>
      <c r="R70" s="195"/>
      <c r="S70" s="195"/>
      <c r="T70" s="199"/>
      <c r="U70" s="195"/>
      <c r="V70" s="200"/>
      <c r="W70" s="200"/>
      <c r="X70" s="200"/>
      <c r="Y70" s="200"/>
      <c r="Z70" s="200"/>
      <c r="AA70" s="200"/>
      <c r="AB70" s="200"/>
      <c r="AC70" s="200"/>
      <c r="AD70" s="200"/>
      <c r="AE70" s="200" t="s">
        <v>145</v>
      </c>
      <c r="AF70" s="200">
        <v>0</v>
      </c>
      <c r="AG70" s="200"/>
      <c r="AH70" s="200"/>
      <c r="AI70" s="200"/>
      <c r="AJ70" s="200"/>
      <c r="AK70" s="200"/>
      <c r="AL70" s="200"/>
      <c r="AM70" s="200"/>
      <c r="AN70" s="200"/>
      <c r="AO70" s="200"/>
      <c r="AP70" s="200"/>
      <c r="AQ70" s="200"/>
      <c r="AR70" s="200"/>
      <c r="AS70" s="200"/>
      <c r="AT70" s="200"/>
      <c r="AU70" s="200"/>
      <c r="AV70" s="200"/>
      <c r="AW70" s="200"/>
      <c r="AX70" s="200"/>
      <c r="AY70" s="200"/>
      <c r="AZ70" s="200"/>
      <c r="BA70" s="200"/>
      <c r="BB70" s="200"/>
      <c r="BC70" s="200"/>
      <c r="BD70" s="200"/>
      <c r="BE70" s="200"/>
      <c r="BF70" s="200"/>
      <c r="BG70" s="200"/>
      <c r="BH70" s="200"/>
    </row>
    <row r="71" spans="1:60">
      <c r="A71" s="205" t="s">
        <v>136</v>
      </c>
      <c r="B71" s="205" t="s">
        <v>91</v>
      </c>
      <c r="C71" s="206" t="s">
        <v>92</v>
      </c>
      <c r="D71" s="207"/>
      <c r="E71" s="208"/>
      <c r="F71" s="209"/>
      <c r="G71" s="209">
        <f>SUMIF(AE72:AE86,"&lt;&gt;NOR",G72:G86)</f>
        <v>0</v>
      </c>
      <c r="H71" s="209"/>
      <c r="I71" s="209">
        <f>SUM(I72:I86)</f>
        <v>0</v>
      </c>
      <c r="J71" s="209"/>
      <c r="K71" s="209">
        <f>SUM(K72:K86)</f>
        <v>0</v>
      </c>
      <c r="L71" s="209"/>
      <c r="M71" s="209">
        <f>SUM(M72:M86)</f>
        <v>0</v>
      </c>
      <c r="N71" s="207"/>
      <c r="O71" s="207">
        <f>SUM(O72:O86)</f>
        <v>201.22104000000002</v>
      </c>
      <c r="P71" s="207"/>
      <c r="Q71" s="207">
        <f>SUM(Q72:Q86)</f>
        <v>0</v>
      </c>
      <c r="R71" s="207"/>
      <c r="S71" s="207"/>
      <c r="T71" s="210"/>
      <c r="U71" s="207">
        <f>SUM(U72:U86)</f>
        <v>44.09</v>
      </c>
      <c r="AE71" s="3" t="s">
        <v>137</v>
      </c>
    </row>
    <row r="72" spans="1:60" outlineLevel="1">
      <c r="A72" s="193">
        <v>22</v>
      </c>
      <c r="B72" s="193" t="s">
        <v>220</v>
      </c>
      <c r="C72" s="194" t="s">
        <v>221</v>
      </c>
      <c r="D72" s="195" t="s">
        <v>140</v>
      </c>
      <c r="E72" s="196">
        <v>7.2</v>
      </c>
      <c r="F72" s="197">
        <f>H72+J72</f>
        <v>0</v>
      </c>
      <c r="G72" s="198">
        <f>ROUND(E72*F72,2)</f>
        <v>0</v>
      </c>
      <c r="H72" s="198"/>
      <c r="I72" s="198">
        <f>ROUND(E72*H72,2)</f>
        <v>0</v>
      </c>
      <c r="J72" s="198"/>
      <c r="K72" s="198">
        <f>ROUND(E72*J72,2)</f>
        <v>0</v>
      </c>
      <c r="L72" s="198">
        <v>21</v>
      </c>
      <c r="M72" s="198">
        <f>G72*(1+L72/100)</f>
        <v>0</v>
      </c>
      <c r="N72" s="195">
        <v>2.2050000000000001</v>
      </c>
      <c r="O72" s="195">
        <f>ROUND(E72*N72,5)</f>
        <v>15.875999999999999</v>
      </c>
      <c r="P72" s="195">
        <v>0</v>
      </c>
      <c r="Q72" s="195">
        <f>ROUND(E72*P72,5)</f>
        <v>0</v>
      </c>
      <c r="R72" s="195"/>
      <c r="S72" s="195"/>
      <c r="T72" s="199">
        <v>0.14699999999999999</v>
      </c>
      <c r="U72" s="195">
        <f>ROUND(E72*T72,2)</f>
        <v>1.06</v>
      </c>
      <c r="V72" s="200"/>
      <c r="W72" s="200"/>
      <c r="X72" s="200"/>
      <c r="Y72" s="200"/>
      <c r="Z72" s="200"/>
      <c r="AA72" s="200"/>
      <c r="AB72" s="200"/>
      <c r="AC72" s="200"/>
      <c r="AD72" s="200"/>
      <c r="AE72" s="200" t="s">
        <v>141</v>
      </c>
      <c r="AF72" s="200"/>
      <c r="AG72" s="200"/>
      <c r="AH72" s="200"/>
      <c r="AI72" s="200"/>
      <c r="AJ72" s="200"/>
      <c r="AK72" s="200"/>
      <c r="AL72" s="200"/>
      <c r="AM72" s="200"/>
      <c r="AN72" s="200"/>
      <c r="AO72" s="200"/>
      <c r="AP72" s="200"/>
      <c r="AQ72" s="200"/>
      <c r="AR72" s="200"/>
      <c r="AS72" s="200"/>
      <c r="AT72" s="200"/>
      <c r="AU72" s="200"/>
      <c r="AV72" s="200"/>
      <c r="AW72" s="200"/>
      <c r="AX72" s="200"/>
      <c r="AY72" s="200"/>
      <c r="AZ72" s="200"/>
      <c r="BA72" s="200"/>
      <c r="BB72" s="200"/>
      <c r="BC72" s="200"/>
      <c r="BD72" s="200"/>
      <c r="BE72" s="200"/>
      <c r="BF72" s="200"/>
      <c r="BG72" s="200"/>
      <c r="BH72" s="200"/>
    </row>
    <row r="73" spans="1:60" outlineLevel="1">
      <c r="A73" s="193"/>
      <c r="B73" s="193"/>
      <c r="C73" s="510" t="s">
        <v>222</v>
      </c>
      <c r="D73" s="511"/>
      <c r="E73" s="512"/>
      <c r="F73" s="513"/>
      <c r="G73" s="514"/>
      <c r="H73" s="198"/>
      <c r="I73" s="198"/>
      <c r="J73" s="198"/>
      <c r="K73" s="198"/>
      <c r="L73" s="198"/>
      <c r="M73" s="198"/>
      <c r="N73" s="195"/>
      <c r="O73" s="195"/>
      <c r="P73" s="195"/>
      <c r="Q73" s="195"/>
      <c r="R73" s="195"/>
      <c r="S73" s="195"/>
      <c r="T73" s="199"/>
      <c r="U73" s="195"/>
      <c r="V73" s="200"/>
      <c r="W73" s="200"/>
      <c r="X73" s="200"/>
      <c r="Y73" s="200"/>
      <c r="Z73" s="200"/>
      <c r="AA73" s="200"/>
      <c r="AB73" s="200"/>
      <c r="AC73" s="200"/>
      <c r="AD73" s="200"/>
      <c r="AE73" s="200" t="s">
        <v>143</v>
      </c>
      <c r="AF73" s="200"/>
      <c r="AG73" s="200"/>
      <c r="AH73" s="200"/>
      <c r="AI73" s="200"/>
      <c r="AJ73" s="200"/>
      <c r="AK73" s="200"/>
      <c r="AL73" s="200"/>
      <c r="AM73" s="200"/>
      <c r="AN73" s="200"/>
      <c r="AO73" s="200"/>
      <c r="AP73" s="200"/>
      <c r="AQ73" s="200"/>
      <c r="AR73" s="200"/>
      <c r="AS73" s="200"/>
      <c r="AT73" s="200"/>
      <c r="AU73" s="200"/>
      <c r="AV73" s="200"/>
      <c r="AW73" s="200"/>
      <c r="AX73" s="200"/>
      <c r="AY73" s="200"/>
      <c r="AZ73" s="200"/>
      <c r="BA73" s="201" t="str">
        <f>C73</f>
        <v>Výplň podélné vsakovací rýhy pro odvodnění silniční pláně.</v>
      </c>
      <c r="BB73" s="200"/>
      <c r="BC73" s="200"/>
      <c r="BD73" s="200"/>
      <c r="BE73" s="200"/>
      <c r="BF73" s="200"/>
      <c r="BG73" s="200"/>
      <c r="BH73" s="200"/>
    </row>
    <row r="74" spans="1:60" outlineLevel="1">
      <c r="A74" s="193"/>
      <c r="B74" s="193"/>
      <c r="C74" s="202" t="s">
        <v>223</v>
      </c>
      <c r="D74" s="203"/>
      <c r="E74" s="204">
        <v>7.2</v>
      </c>
      <c r="F74" s="198"/>
      <c r="G74" s="198"/>
      <c r="H74" s="198"/>
      <c r="I74" s="198"/>
      <c r="J74" s="198"/>
      <c r="K74" s="198"/>
      <c r="L74" s="198"/>
      <c r="M74" s="198"/>
      <c r="N74" s="195"/>
      <c r="O74" s="195"/>
      <c r="P74" s="195"/>
      <c r="Q74" s="195"/>
      <c r="R74" s="195"/>
      <c r="S74" s="195"/>
      <c r="T74" s="199"/>
      <c r="U74" s="195"/>
      <c r="V74" s="200"/>
      <c r="W74" s="200"/>
      <c r="X74" s="200"/>
      <c r="Y74" s="200"/>
      <c r="Z74" s="200"/>
      <c r="AA74" s="200"/>
      <c r="AB74" s="200"/>
      <c r="AC74" s="200"/>
      <c r="AD74" s="200"/>
      <c r="AE74" s="200" t="s">
        <v>145</v>
      </c>
      <c r="AF74" s="200">
        <v>0</v>
      </c>
      <c r="AG74" s="200"/>
      <c r="AH74" s="200"/>
      <c r="AI74" s="200"/>
      <c r="AJ74" s="200"/>
      <c r="AK74" s="200"/>
      <c r="AL74" s="200"/>
      <c r="AM74" s="200"/>
      <c r="AN74" s="200"/>
      <c r="AO74" s="200"/>
      <c r="AP74" s="200"/>
      <c r="AQ74" s="200"/>
      <c r="AR74" s="200"/>
      <c r="AS74" s="200"/>
      <c r="AT74" s="200"/>
      <c r="AU74" s="200"/>
      <c r="AV74" s="200"/>
      <c r="AW74" s="200"/>
      <c r="AX74" s="200"/>
      <c r="AY74" s="200"/>
      <c r="AZ74" s="200"/>
      <c r="BA74" s="200"/>
      <c r="BB74" s="200"/>
      <c r="BC74" s="200"/>
      <c r="BD74" s="200"/>
      <c r="BE74" s="200"/>
      <c r="BF74" s="200"/>
      <c r="BG74" s="200"/>
      <c r="BH74" s="200"/>
    </row>
    <row r="75" spans="1:60" outlineLevel="1">
      <c r="A75" s="193">
        <v>23</v>
      </c>
      <c r="B75" s="193" t="s">
        <v>224</v>
      </c>
      <c r="C75" s="194" t="s">
        <v>225</v>
      </c>
      <c r="D75" s="195" t="s">
        <v>140</v>
      </c>
      <c r="E75" s="196">
        <v>91.25</v>
      </c>
      <c r="F75" s="197">
        <f>H75+J75</f>
        <v>0</v>
      </c>
      <c r="G75" s="198">
        <f>ROUND(E75*F75,2)</f>
        <v>0</v>
      </c>
      <c r="H75" s="198"/>
      <c r="I75" s="198">
        <f>ROUND(E75*H75,2)</f>
        <v>0</v>
      </c>
      <c r="J75" s="198"/>
      <c r="K75" s="198">
        <f>ROUND(E75*J75,2)</f>
        <v>0</v>
      </c>
      <c r="L75" s="198">
        <v>21</v>
      </c>
      <c r="M75" s="198">
        <f>G75*(1+L75/100)</f>
        <v>0</v>
      </c>
      <c r="N75" s="195">
        <v>1.89</v>
      </c>
      <c r="O75" s="195">
        <f>ROUND(E75*N75,5)</f>
        <v>172.46250000000001</v>
      </c>
      <c r="P75" s="195">
        <v>0</v>
      </c>
      <c r="Q75" s="195">
        <f>ROUND(E75*P75,5)</f>
        <v>0</v>
      </c>
      <c r="R75" s="195"/>
      <c r="S75" s="195"/>
      <c r="T75" s="199">
        <v>0.115</v>
      </c>
      <c r="U75" s="195">
        <f>ROUND(E75*T75,2)</f>
        <v>10.49</v>
      </c>
      <c r="V75" s="200"/>
      <c r="W75" s="200"/>
      <c r="X75" s="200"/>
      <c r="Y75" s="200"/>
      <c r="Z75" s="200"/>
      <c r="AA75" s="200"/>
      <c r="AB75" s="200"/>
      <c r="AC75" s="200"/>
      <c r="AD75" s="200"/>
      <c r="AE75" s="200" t="s">
        <v>141</v>
      </c>
      <c r="AF75" s="200"/>
      <c r="AG75" s="200"/>
      <c r="AH75" s="200"/>
      <c r="AI75" s="200"/>
      <c r="AJ75" s="200"/>
      <c r="AK75" s="200"/>
      <c r="AL75" s="200"/>
      <c r="AM75" s="200"/>
      <c r="AN75" s="200"/>
      <c r="AO75" s="200"/>
      <c r="AP75" s="200"/>
      <c r="AQ75" s="200"/>
      <c r="AR75" s="200"/>
      <c r="AS75" s="200"/>
      <c r="AT75" s="200"/>
      <c r="AU75" s="200"/>
      <c r="AV75" s="200"/>
      <c r="AW75" s="200"/>
      <c r="AX75" s="200"/>
      <c r="AY75" s="200"/>
      <c r="AZ75" s="200"/>
      <c r="BA75" s="200"/>
      <c r="BB75" s="200"/>
      <c r="BC75" s="200"/>
      <c r="BD75" s="200"/>
      <c r="BE75" s="200"/>
      <c r="BF75" s="200"/>
      <c r="BG75" s="200"/>
      <c r="BH75" s="200"/>
    </row>
    <row r="76" spans="1:60" outlineLevel="1">
      <c r="A76" s="193"/>
      <c r="B76" s="193"/>
      <c r="C76" s="510" t="s">
        <v>226</v>
      </c>
      <c r="D76" s="511"/>
      <c r="E76" s="512"/>
      <c r="F76" s="513"/>
      <c r="G76" s="514"/>
      <c r="H76" s="198"/>
      <c r="I76" s="198"/>
      <c r="J76" s="198"/>
      <c r="K76" s="198"/>
      <c r="L76" s="198"/>
      <c r="M76" s="198"/>
      <c r="N76" s="195"/>
      <c r="O76" s="195"/>
      <c r="P76" s="195"/>
      <c r="Q76" s="195"/>
      <c r="R76" s="195"/>
      <c r="S76" s="195"/>
      <c r="T76" s="199"/>
      <c r="U76" s="195"/>
      <c r="V76" s="200"/>
      <c r="W76" s="200"/>
      <c r="X76" s="200"/>
      <c r="Y76" s="200"/>
      <c r="Z76" s="200"/>
      <c r="AA76" s="200"/>
      <c r="AB76" s="200"/>
      <c r="AC76" s="200"/>
      <c r="AD76" s="200"/>
      <c r="AE76" s="200" t="s">
        <v>143</v>
      </c>
      <c r="AF76" s="200"/>
      <c r="AG76" s="200"/>
      <c r="AH76" s="200"/>
      <c r="AI76" s="200"/>
      <c r="AJ76" s="200"/>
      <c r="AK76" s="200"/>
      <c r="AL76" s="200"/>
      <c r="AM76" s="200"/>
      <c r="AN76" s="200"/>
      <c r="AO76" s="200"/>
      <c r="AP76" s="200"/>
      <c r="AQ76" s="200"/>
      <c r="AR76" s="200"/>
      <c r="AS76" s="200"/>
      <c r="AT76" s="200"/>
      <c r="AU76" s="200"/>
      <c r="AV76" s="200"/>
      <c r="AW76" s="200"/>
      <c r="AX76" s="200"/>
      <c r="AY76" s="200"/>
      <c r="AZ76" s="200"/>
      <c r="BA76" s="201" t="str">
        <f>C76</f>
        <v>Výplň retenční vsakovací rýhy.</v>
      </c>
      <c r="BB76" s="200"/>
      <c r="BC76" s="200"/>
      <c r="BD76" s="200"/>
      <c r="BE76" s="200"/>
      <c r="BF76" s="200"/>
      <c r="BG76" s="200"/>
      <c r="BH76" s="200"/>
    </row>
    <row r="77" spans="1:60" outlineLevel="1">
      <c r="A77" s="193"/>
      <c r="B77" s="193"/>
      <c r="C77" s="202" t="s">
        <v>227</v>
      </c>
      <c r="D77" s="203"/>
      <c r="E77" s="204">
        <v>91.25</v>
      </c>
      <c r="F77" s="198"/>
      <c r="G77" s="198"/>
      <c r="H77" s="198"/>
      <c r="I77" s="198"/>
      <c r="J77" s="198"/>
      <c r="K77" s="198"/>
      <c r="L77" s="198"/>
      <c r="M77" s="198"/>
      <c r="N77" s="195"/>
      <c r="O77" s="195"/>
      <c r="P77" s="195"/>
      <c r="Q77" s="195"/>
      <c r="R77" s="195"/>
      <c r="S77" s="195"/>
      <c r="T77" s="199"/>
      <c r="U77" s="195"/>
      <c r="V77" s="200"/>
      <c r="W77" s="200"/>
      <c r="X77" s="200"/>
      <c r="Y77" s="200"/>
      <c r="Z77" s="200"/>
      <c r="AA77" s="200"/>
      <c r="AB77" s="200"/>
      <c r="AC77" s="200"/>
      <c r="AD77" s="200"/>
      <c r="AE77" s="200" t="s">
        <v>145</v>
      </c>
      <c r="AF77" s="200">
        <v>0</v>
      </c>
      <c r="AG77" s="200"/>
      <c r="AH77" s="200"/>
      <c r="AI77" s="200"/>
      <c r="AJ77" s="200"/>
      <c r="AK77" s="200"/>
      <c r="AL77" s="200"/>
      <c r="AM77" s="200"/>
      <c r="AN77" s="200"/>
      <c r="AO77" s="200"/>
      <c r="AP77" s="200"/>
      <c r="AQ77" s="200"/>
      <c r="AR77" s="200"/>
      <c r="AS77" s="200"/>
      <c r="AT77" s="200"/>
      <c r="AU77" s="200"/>
      <c r="AV77" s="200"/>
      <c r="AW77" s="200"/>
      <c r="AX77" s="200"/>
      <c r="AY77" s="200"/>
      <c r="AZ77" s="200"/>
      <c r="BA77" s="200"/>
      <c r="BB77" s="200"/>
      <c r="BC77" s="200"/>
      <c r="BD77" s="200"/>
      <c r="BE77" s="200"/>
      <c r="BF77" s="200"/>
      <c r="BG77" s="200"/>
      <c r="BH77" s="200"/>
    </row>
    <row r="78" spans="1:60" outlineLevel="1">
      <c r="A78" s="193">
        <v>24</v>
      </c>
      <c r="B78" s="193" t="s">
        <v>228</v>
      </c>
      <c r="C78" s="194" t="s">
        <v>229</v>
      </c>
      <c r="D78" s="195" t="s">
        <v>140</v>
      </c>
      <c r="E78" s="196">
        <v>6.5</v>
      </c>
      <c r="F78" s="197">
        <f>H78+J78</f>
        <v>0</v>
      </c>
      <c r="G78" s="198">
        <f>ROUND(E78*F78,2)</f>
        <v>0</v>
      </c>
      <c r="H78" s="198"/>
      <c r="I78" s="198">
        <f>ROUND(E78*H78,2)</f>
        <v>0</v>
      </c>
      <c r="J78" s="198"/>
      <c r="K78" s="198">
        <f>ROUND(E78*J78,2)</f>
        <v>0</v>
      </c>
      <c r="L78" s="198">
        <v>21</v>
      </c>
      <c r="M78" s="198">
        <f>G78*(1+L78/100)</f>
        <v>0</v>
      </c>
      <c r="N78" s="195">
        <v>1.89</v>
      </c>
      <c r="O78" s="195">
        <f>ROUND(E78*N78,5)</f>
        <v>12.285</v>
      </c>
      <c r="P78" s="195">
        <v>0</v>
      </c>
      <c r="Q78" s="195">
        <f>ROUND(E78*P78,5)</f>
        <v>0</v>
      </c>
      <c r="R78" s="195"/>
      <c r="S78" s="195"/>
      <c r="T78" s="199">
        <v>0.115</v>
      </c>
      <c r="U78" s="195">
        <f>ROUND(E78*T78,2)</f>
        <v>0.75</v>
      </c>
      <c r="V78" s="200"/>
      <c r="W78" s="200"/>
      <c r="X78" s="200"/>
      <c r="Y78" s="200"/>
      <c r="Z78" s="200"/>
      <c r="AA78" s="200"/>
      <c r="AB78" s="200"/>
      <c r="AC78" s="200"/>
      <c r="AD78" s="200"/>
      <c r="AE78" s="200" t="s">
        <v>141</v>
      </c>
      <c r="AF78" s="200"/>
      <c r="AG78" s="200"/>
      <c r="AH78" s="200"/>
      <c r="AI78" s="200"/>
      <c r="AJ78" s="200"/>
      <c r="AK78" s="200"/>
      <c r="AL78" s="200"/>
      <c r="AM78" s="200"/>
      <c r="AN78" s="200"/>
      <c r="AO78" s="200"/>
      <c r="AP78" s="200"/>
      <c r="AQ78" s="200"/>
      <c r="AR78" s="200"/>
      <c r="AS78" s="200"/>
      <c r="AT78" s="200"/>
      <c r="AU78" s="200"/>
      <c r="AV78" s="200"/>
      <c r="AW78" s="200"/>
      <c r="AX78" s="200"/>
      <c r="AY78" s="200"/>
      <c r="AZ78" s="200"/>
      <c r="BA78" s="200"/>
      <c r="BB78" s="200"/>
      <c r="BC78" s="200"/>
      <c r="BD78" s="200"/>
      <c r="BE78" s="200"/>
      <c r="BF78" s="200"/>
      <c r="BG78" s="200"/>
      <c r="BH78" s="200"/>
    </row>
    <row r="79" spans="1:60" outlineLevel="1">
      <c r="A79" s="193"/>
      <c r="B79" s="193"/>
      <c r="C79" s="510" t="s">
        <v>230</v>
      </c>
      <c r="D79" s="511"/>
      <c r="E79" s="512"/>
      <c r="F79" s="513"/>
      <c r="G79" s="514"/>
      <c r="H79" s="198"/>
      <c r="I79" s="198"/>
      <c r="J79" s="198"/>
      <c r="K79" s="198"/>
      <c r="L79" s="198"/>
      <c r="M79" s="198"/>
      <c r="N79" s="195"/>
      <c r="O79" s="195"/>
      <c r="P79" s="195"/>
      <c r="Q79" s="195"/>
      <c r="R79" s="195"/>
      <c r="S79" s="195"/>
      <c r="T79" s="199"/>
      <c r="U79" s="195"/>
      <c r="V79" s="200"/>
      <c r="W79" s="200"/>
      <c r="X79" s="200"/>
      <c r="Y79" s="200"/>
      <c r="Z79" s="200"/>
      <c r="AA79" s="200"/>
      <c r="AB79" s="200"/>
      <c r="AC79" s="200"/>
      <c r="AD79" s="200"/>
      <c r="AE79" s="200" t="s">
        <v>143</v>
      </c>
      <c r="AF79" s="200"/>
      <c r="AG79" s="200"/>
      <c r="AH79" s="200"/>
      <c r="AI79" s="200"/>
      <c r="AJ79" s="200"/>
      <c r="AK79" s="200"/>
      <c r="AL79" s="200"/>
      <c r="AM79" s="200"/>
      <c r="AN79" s="200"/>
      <c r="AO79" s="200"/>
      <c r="AP79" s="200"/>
      <c r="AQ79" s="200"/>
      <c r="AR79" s="200"/>
      <c r="AS79" s="200"/>
      <c r="AT79" s="200"/>
      <c r="AU79" s="200"/>
      <c r="AV79" s="200"/>
      <c r="AW79" s="200"/>
      <c r="AX79" s="200"/>
      <c r="AY79" s="200"/>
      <c r="AZ79" s="200"/>
      <c r="BA79" s="201" t="str">
        <f>C79</f>
        <v>Vrstva pro předčištění povchových vod.</v>
      </c>
      <c r="BB79" s="200"/>
      <c r="BC79" s="200"/>
      <c r="BD79" s="200"/>
      <c r="BE79" s="200"/>
      <c r="BF79" s="200"/>
      <c r="BG79" s="200"/>
      <c r="BH79" s="200"/>
    </row>
    <row r="80" spans="1:60" outlineLevel="1">
      <c r="A80" s="193"/>
      <c r="B80" s="193"/>
      <c r="C80" s="202" t="s">
        <v>231</v>
      </c>
      <c r="D80" s="203"/>
      <c r="E80" s="204">
        <v>6.5</v>
      </c>
      <c r="F80" s="198"/>
      <c r="G80" s="198"/>
      <c r="H80" s="198"/>
      <c r="I80" s="198"/>
      <c r="J80" s="198"/>
      <c r="K80" s="198"/>
      <c r="L80" s="198"/>
      <c r="M80" s="198"/>
      <c r="N80" s="195"/>
      <c r="O80" s="195"/>
      <c r="P80" s="195"/>
      <c r="Q80" s="195"/>
      <c r="R80" s="195"/>
      <c r="S80" s="195"/>
      <c r="T80" s="199"/>
      <c r="U80" s="195"/>
      <c r="V80" s="200"/>
      <c r="W80" s="200"/>
      <c r="X80" s="200"/>
      <c r="Y80" s="200"/>
      <c r="Z80" s="200"/>
      <c r="AA80" s="200"/>
      <c r="AB80" s="200"/>
      <c r="AC80" s="200"/>
      <c r="AD80" s="200"/>
      <c r="AE80" s="200" t="s">
        <v>145</v>
      </c>
      <c r="AF80" s="200">
        <v>0</v>
      </c>
      <c r="AG80" s="200"/>
      <c r="AH80" s="200"/>
      <c r="AI80" s="200"/>
      <c r="AJ80" s="200"/>
      <c r="AK80" s="200"/>
      <c r="AL80" s="200"/>
      <c r="AM80" s="200"/>
      <c r="AN80" s="200"/>
      <c r="AO80" s="200"/>
      <c r="AP80" s="200"/>
      <c r="AQ80" s="200"/>
      <c r="AR80" s="200"/>
      <c r="AS80" s="200"/>
      <c r="AT80" s="200"/>
      <c r="AU80" s="200"/>
      <c r="AV80" s="200"/>
      <c r="AW80" s="200"/>
      <c r="AX80" s="200"/>
      <c r="AY80" s="200"/>
      <c r="AZ80" s="200"/>
      <c r="BA80" s="200"/>
      <c r="BB80" s="200"/>
      <c r="BC80" s="200"/>
      <c r="BD80" s="200"/>
      <c r="BE80" s="200"/>
      <c r="BF80" s="200"/>
      <c r="BG80" s="200"/>
      <c r="BH80" s="200"/>
    </row>
    <row r="81" spans="1:60" outlineLevel="1">
      <c r="A81" s="193">
        <v>25</v>
      </c>
      <c r="B81" s="193" t="s">
        <v>232</v>
      </c>
      <c r="C81" s="194" t="s">
        <v>233</v>
      </c>
      <c r="D81" s="195" t="s">
        <v>157</v>
      </c>
      <c r="E81" s="196">
        <v>222.33</v>
      </c>
      <c r="F81" s="197">
        <f>H81+J81</f>
        <v>0</v>
      </c>
      <c r="G81" s="198">
        <f>ROUND(E81*F81,2)</f>
        <v>0</v>
      </c>
      <c r="H81" s="198"/>
      <c r="I81" s="198">
        <f>ROUND(E81*H81,2)</f>
        <v>0</v>
      </c>
      <c r="J81" s="198"/>
      <c r="K81" s="198">
        <f>ROUND(E81*J81,2)</f>
        <v>0</v>
      </c>
      <c r="L81" s="198">
        <v>21</v>
      </c>
      <c r="M81" s="198">
        <f>G81*(1+L81/100)</f>
        <v>0</v>
      </c>
      <c r="N81" s="195">
        <v>2.3E-3</v>
      </c>
      <c r="O81" s="195">
        <f>ROUND(E81*N81,5)</f>
        <v>0.51136000000000004</v>
      </c>
      <c r="P81" s="195">
        <v>0</v>
      </c>
      <c r="Q81" s="195">
        <f>ROUND(E81*P81,5)</f>
        <v>0</v>
      </c>
      <c r="R81" s="195"/>
      <c r="S81" s="195"/>
      <c r="T81" s="199">
        <v>0.14299999999999999</v>
      </c>
      <c r="U81" s="195">
        <f>ROUND(E81*T81,2)</f>
        <v>31.79</v>
      </c>
      <c r="V81" s="200"/>
      <c r="W81" s="200"/>
      <c r="X81" s="200"/>
      <c r="Y81" s="200"/>
      <c r="Z81" s="200"/>
      <c r="AA81" s="200"/>
      <c r="AB81" s="200"/>
      <c r="AC81" s="200"/>
      <c r="AD81" s="200"/>
      <c r="AE81" s="200" t="s">
        <v>141</v>
      </c>
      <c r="AF81" s="200"/>
      <c r="AG81" s="200"/>
      <c r="AH81" s="200"/>
      <c r="AI81" s="200"/>
      <c r="AJ81" s="200"/>
      <c r="AK81" s="200"/>
      <c r="AL81" s="200"/>
      <c r="AM81" s="200"/>
      <c r="AN81" s="200"/>
      <c r="AO81" s="200"/>
      <c r="AP81" s="200"/>
      <c r="AQ81" s="200"/>
      <c r="AR81" s="200"/>
      <c r="AS81" s="200"/>
      <c r="AT81" s="200"/>
      <c r="AU81" s="200"/>
      <c r="AV81" s="200"/>
      <c r="AW81" s="200"/>
      <c r="AX81" s="200"/>
      <c r="AY81" s="200"/>
      <c r="AZ81" s="200"/>
      <c r="BA81" s="200"/>
      <c r="BB81" s="200"/>
      <c r="BC81" s="200"/>
      <c r="BD81" s="200"/>
      <c r="BE81" s="200"/>
      <c r="BF81" s="200"/>
      <c r="BG81" s="200"/>
      <c r="BH81" s="200"/>
    </row>
    <row r="82" spans="1:60" outlineLevel="1">
      <c r="A82" s="193"/>
      <c r="B82" s="193"/>
      <c r="C82" s="510" t="s">
        <v>234</v>
      </c>
      <c r="D82" s="511"/>
      <c r="E82" s="512"/>
      <c r="F82" s="513"/>
      <c r="G82" s="514"/>
      <c r="H82" s="198"/>
      <c r="I82" s="198"/>
      <c r="J82" s="198"/>
      <c r="K82" s="198"/>
      <c r="L82" s="198"/>
      <c r="M82" s="198"/>
      <c r="N82" s="195"/>
      <c r="O82" s="195"/>
      <c r="P82" s="195"/>
      <c r="Q82" s="195"/>
      <c r="R82" s="195"/>
      <c r="S82" s="195"/>
      <c r="T82" s="199"/>
      <c r="U82" s="195"/>
      <c r="V82" s="200"/>
      <c r="W82" s="200"/>
      <c r="X82" s="200"/>
      <c r="Y82" s="200"/>
      <c r="Z82" s="200"/>
      <c r="AA82" s="200"/>
      <c r="AB82" s="200"/>
      <c r="AC82" s="200"/>
      <c r="AD82" s="200"/>
      <c r="AE82" s="200" t="s">
        <v>143</v>
      </c>
      <c r="AF82" s="200"/>
      <c r="AG82" s="200"/>
      <c r="AH82" s="200"/>
      <c r="AI82" s="200"/>
      <c r="AJ82" s="200"/>
      <c r="AK82" s="200"/>
      <c r="AL82" s="200"/>
      <c r="AM82" s="200"/>
      <c r="AN82" s="200"/>
      <c r="AO82" s="200"/>
      <c r="AP82" s="200"/>
      <c r="AQ82" s="200"/>
      <c r="AR82" s="200"/>
      <c r="AS82" s="200"/>
      <c r="AT82" s="200"/>
      <c r="AU82" s="200"/>
      <c r="AV82" s="200"/>
      <c r="AW82" s="200"/>
      <c r="AX82" s="200"/>
      <c r="AY82" s="200"/>
      <c r="AZ82" s="200"/>
      <c r="BA82" s="201" t="str">
        <f>C82</f>
        <v>Retenční vsakovací rýha.</v>
      </c>
      <c r="BB82" s="200"/>
      <c r="BC82" s="200"/>
      <c r="BD82" s="200"/>
      <c r="BE82" s="200"/>
      <c r="BF82" s="200"/>
      <c r="BG82" s="200"/>
      <c r="BH82" s="200"/>
    </row>
    <row r="83" spans="1:60" outlineLevel="1">
      <c r="A83" s="193"/>
      <c r="B83" s="193"/>
      <c r="C83" s="202" t="s">
        <v>235</v>
      </c>
      <c r="D83" s="203"/>
      <c r="E83" s="204">
        <v>222.33</v>
      </c>
      <c r="F83" s="198"/>
      <c r="G83" s="198"/>
      <c r="H83" s="198"/>
      <c r="I83" s="198"/>
      <c r="J83" s="198"/>
      <c r="K83" s="198"/>
      <c r="L83" s="198"/>
      <c r="M83" s="198"/>
      <c r="N83" s="195"/>
      <c r="O83" s="195"/>
      <c r="P83" s="195"/>
      <c r="Q83" s="195"/>
      <c r="R83" s="195"/>
      <c r="S83" s="195"/>
      <c r="T83" s="199"/>
      <c r="U83" s="195"/>
      <c r="V83" s="200"/>
      <c r="W83" s="200"/>
      <c r="X83" s="200"/>
      <c r="Y83" s="200"/>
      <c r="Z83" s="200"/>
      <c r="AA83" s="200"/>
      <c r="AB83" s="200"/>
      <c r="AC83" s="200"/>
      <c r="AD83" s="200"/>
      <c r="AE83" s="200" t="s">
        <v>145</v>
      </c>
      <c r="AF83" s="200">
        <v>0</v>
      </c>
      <c r="AG83" s="200"/>
      <c r="AH83" s="200"/>
      <c r="AI83" s="200"/>
      <c r="AJ83" s="200"/>
      <c r="AK83" s="200"/>
      <c r="AL83" s="200"/>
      <c r="AM83" s="200"/>
      <c r="AN83" s="200"/>
      <c r="AO83" s="200"/>
      <c r="AP83" s="200"/>
      <c r="AQ83" s="200"/>
      <c r="AR83" s="200"/>
      <c r="AS83" s="200"/>
      <c r="AT83" s="200"/>
      <c r="AU83" s="200"/>
      <c r="AV83" s="200"/>
      <c r="AW83" s="200"/>
      <c r="AX83" s="200"/>
      <c r="AY83" s="200"/>
      <c r="AZ83" s="200"/>
      <c r="BA83" s="200"/>
      <c r="BB83" s="200"/>
      <c r="BC83" s="200"/>
      <c r="BD83" s="200"/>
      <c r="BE83" s="200"/>
      <c r="BF83" s="200"/>
      <c r="BG83" s="200"/>
      <c r="BH83" s="200"/>
    </row>
    <row r="84" spans="1:60" ht="22.5" outlineLevel="1">
      <c r="A84" s="193">
        <v>26</v>
      </c>
      <c r="B84" s="193" t="s">
        <v>236</v>
      </c>
      <c r="C84" s="194" t="s">
        <v>237</v>
      </c>
      <c r="D84" s="195" t="s">
        <v>157</v>
      </c>
      <c r="E84" s="196">
        <v>226.7766</v>
      </c>
      <c r="F84" s="197">
        <f>H84+J84</f>
        <v>0</v>
      </c>
      <c r="G84" s="198">
        <f>ROUND(E84*F84,2)</f>
        <v>0</v>
      </c>
      <c r="H84" s="198"/>
      <c r="I84" s="198">
        <f>ROUND(E84*H84,2)</f>
        <v>0</v>
      </c>
      <c r="J84" s="198"/>
      <c r="K84" s="198">
        <f>ROUND(E84*J84,2)</f>
        <v>0</v>
      </c>
      <c r="L84" s="198">
        <v>21</v>
      </c>
      <c r="M84" s="198">
        <f>G84*(1+L84/100)</f>
        <v>0</v>
      </c>
      <c r="N84" s="195">
        <v>3.8000000000000002E-4</v>
      </c>
      <c r="O84" s="195">
        <f>ROUND(E84*N84,5)</f>
        <v>8.6180000000000007E-2</v>
      </c>
      <c r="P84" s="195">
        <v>0</v>
      </c>
      <c r="Q84" s="195">
        <f>ROUND(E84*P84,5)</f>
        <v>0</v>
      </c>
      <c r="R84" s="195"/>
      <c r="S84" s="195"/>
      <c r="T84" s="199">
        <v>0</v>
      </c>
      <c r="U84" s="195">
        <f>ROUND(E84*T84,2)</f>
        <v>0</v>
      </c>
      <c r="V84" s="200"/>
      <c r="W84" s="200"/>
      <c r="X84" s="200"/>
      <c r="Y84" s="200"/>
      <c r="Z84" s="200"/>
      <c r="AA84" s="200"/>
      <c r="AB84" s="200"/>
      <c r="AC84" s="200"/>
      <c r="AD84" s="200"/>
      <c r="AE84" s="200" t="s">
        <v>238</v>
      </c>
      <c r="AF84" s="200"/>
      <c r="AG84" s="200"/>
      <c r="AH84" s="200"/>
      <c r="AI84" s="200"/>
      <c r="AJ84" s="200"/>
      <c r="AK84" s="200"/>
      <c r="AL84" s="200"/>
      <c r="AM84" s="200"/>
      <c r="AN84" s="200"/>
      <c r="AO84" s="200"/>
      <c r="AP84" s="200"/>
      <c r="AQ84" s="200"/>
      <c r="AR84" s="200"/>
      <c r="AS84" s="200"/>
      <c r="AT84" s="200"/>
      <c r="AU84" s="200"/>
      <c r="AV84" s="200"/>
      <c r="AW84" s="200"/>
      <c r="AX84" s="200"/>
      <c r="AY84" s="200"/>
      <c r="AZ84" s="200"/>
      <c r="BA84" s="200"/>
      <c r="BB84" s="200"/>
      <c r="BC84" s="200"/>
      <c r="BD84" s="200"/>
      <c r="BE84" s="200"/>
      <c r="BF84" s="200"/>
      <c r="BG84" s="200"/>
      <c r="BH84" s="200"/>
    </row>
    <row r="85" spans="1:60" outlineLevel="1">
      <c r="A85" s="193"/>
      <c r="B85" s="193"/>
      <c r="C85" s="510" t="s">
        <v>239</v>
      </c>
      <c r="D85" s="511"/>
      <c r="E85" s="512"/>
      <c r="F85" s="513"/>
      <c r="G85" s="514"/>
      <c r="H85" s="198"/>
      <c r="I85" s="198"/>
      <c r="J85" s="198"/>
      <c r="K85" s="198"/>
      <c r="L85" s="198"/>
      <c r="M85" s="198"/>
      <c r="N85" s="195"/>
      <c r="O85" s="195"/>
      <c r="P85" s="195"/>
      <c r="Q85" s="195"/>
      <c r="R85" s="195"/>
      <c r="S85" s="195"/>
      <c r="T85" s="199"/>
      <c r="U85" s="195"/>
      <c r="V85" s="200"/>
      <c r="W85" s="200"/>
      <c r="X85" s="200"/>
      <c r="Y85" s="200"/>
      <c r="Z85" s="200"/>
      <c r="AA85" s="200"/>
      <c r="AB85" s="200"/>
      <c r="AC85" s="200"/>
      <c r="AD85" s="200"/>
      <c r="AE85" s="200" t="s">
        <v>143</v>
      </c>
      <c r="AF85" s="200"/>
      <c r="AG85" s="200"/>
      <c r="AH85" s="200"/>
      <c r="AI85" s="200"/>
      <c r="AJ85" s="200"/>
      <c r="AK85" s="200"/>
      <c r="AL85" s="200"/>
      <c r="AM85" s="200"/>
      <c r="AN85" s="200"/>
      <c r="AO85" s="200"/>
      <c r="AP85" s="200"/>
      <c r="AQ85" s="200"/>
      <c r="AR85" s="200"/>
      <c r="AS85" s="200"/>
      <c r="AT85" s="200"/>
      <c r="AU85" s="200"/>
      <c r="AV85" s="200"/>
      <c r="AW85" s="200"/>
      <c r="AX85" s="200"/>
      <c r="AY85" s="200"/>
      <c r="AZ85" s="200"/>
      <c r="BA85" s="201" t="str">
        <f>C85</f>
        <v>K celkové ploše se připočte 2% ztratného.</v>
      </c>
      <c r="BB85" s="200"/>
      <c r="BC85" s="200"/>
      <c r="BD85" s="200"/>
      <c r="BE85" s="200"/>
      <c r="BF85" s="200"/>
      <c r="BG85" s="200"/>
      <c r="BH85" s="200"/>
    </row>
    <row r="86" spans="1:60" outlineLevel="1">
      <c r="A86" s="193"/>
      <c r="B86" s="193"/>
      <c r="C86" s="202" t="s">
        <v>240</v>
      </c>
      <c r="D86" s="203"/>
      <c r="E86" s="204">
        <v>226.7766</v>
      </c>
      <c r="F86" s="198"/>
      <c r="G86" s="198"/>
      <c r="H86" s="198"/>
      <c r="I86" s="198"/>
      <c r="J86" s="198"/>
      <c r="K86" s="198"/>
      <c r="L86" s="198"/>
      <c r="M86" s="198"/>
      <c r="N86" s="195"/>
      <c r="O86" s="195"/>
      <c r="P86" s="195"/>
      <c r="Q86" s="195"/>
      <c r="R86" s="195"/>
      <c r="S86" s="195"/>
      <c r="T86" s="199"/>
      <c r="U86" s="195"/>
      <c r="V86" s="200"/>
      <c r="W86" s="200"/>
      <c r="X86" s="200"/>
      <c r="Y86" s="200"/>
      <c r="Z86" s="200"/>
      <c r="AA86" s="200"/>
      <c r="AB86" s="200"/>
      <c r="AC86" s="200"/>
      <c r="AD86" s="200"/>
      <c r="AE86" s="200" t="s">
        <v>145</v>
      </c>
      <c r="AF86" s="200">
        <v>0</v>
      </c>
      <c r="AG86" s="200"/>
      <c r="AH86" s="200"/>
      <c r="AI86" s="200"/>
      <c r="AJ86" s="200"/>
      <c r="AK86" s="200"/>
      <c r="AL86" s="200"/>
      <c r="AM86" s="200"/>
      <c r="AN86" s="200"/>
      <c r="AO86" s="200"/>
      <c r="AP86" s="200"/>
      <c r="AQ86" s="200"/>
      <c r="AR86" s="200"/>
      <c r="AS86" s="200"/>
      <c r="AT86" s="200"/>
      <c r="AU86" s="200"/>
      <c r="AV86" s="200"/>
      <c r="AW86" s="200"/>
      <c r="AX86" s="200"/>
      <c r="AY86" s="200"/>
      <c r="AZ86" s="200"/>
      <c r="BA86" s="200"/>
      <c r="BB86" s="200"/>
      <c r="BC86" s="200"/>
      <c r="BD86" s="200"/>
      <c r="BE86" s="200"/>
      <c r="BF86" s="200"/>
      <c r="BG86" s="200"/>
      <c r="BH86" s="200"/>
    </row>
    <row r="87" spans="1:60">
      <c r="A87" s="205" t="s">
        <v>136</v>
      </c>
      <c r="B87" s="205" t="s">
        <v>93</v>
      </c>
      <c r="C87" s="206" t="s">
        <v>94</v>
      </c>
      <c r="D87" s="207"/>
      <c r="E87" s="208"/>
      <c r="F87" s="209"/>
      <c r="G87" s="209">
        <f>SUMIF(AE88:AE133,"&lt;&gt;NOR",G88:G133)</f>
        <v>0</v>
      </c>
      <c r="H87" s="209"/>
      <c r="I87" s="209">
        <f>SUM(I88:I133)</f>
        <v>0</v>
      </c>
      <c r="J87" s="209"/>
      <c r="K87" s="209">
        <f>SUM(K88:K133)</f>
        <v>0</v>
      </c>
      <c r="L87" s="209"/>
      <c r="M87" s="209">
        <f>SUM(M88:M133)</f>
        <v>0</v>
      </c>
      <c r="N87" s="207"/>
      <c r="O87" s="207">
        <f>SUM(O88:O133)</f>
        <v>936.14963000000023</v>
      </c>
      <c r="P87" s="207"/>
      <c r="Q87" s="207">
        <f>SUM(Q88:Q133)</f>
        <v>0</v>
      </c>
      <c r="R87" s="207"/>
      <c r="S87" s="207"/>
      <c r="T87" s="210"/>
      <c r="U87" s="207">
        <f>SUM(U88:U133)</f>
        <v>221.16</v>
      </c>
      <c r="AE87" s="3" t="s">
        <v>137</v>
      </c>
    </row>
    <row r="88" spans="1:60" ht="22.5" outlineLevel="1">
      <c r="A88" s="193">
        <v>27</v>
      </c>
      <c r="B88" s="193" t="s">
        <v>241</v>
      </c>
      <c r="C88" s="194" t="s">
        <v>242</v>
      </c>
      <c r="D88" s="195" t="s">
        <v>157</v>
      </c>
      <c r="E88" s="196">
        <v>576.62</v>
      </c>
      <c r="F88" s="197">
        <f>H88+J88</f>
        <v>0</v>
      </c>
      <c r="G88" s="198">
        <f>ROUND(E88*F88,2)</f>
        <v>0</v>
      </c>
      <c r="H88" s="198"/>
      <c r="I88" s="198">
        <f>ROUND(E88*H88,2)</f>
        <v>0</v>
      </c>
      <c r="J88" s="198"/>
      <c r="K88" s="198">
        <f>ROUND(E88*J88,2)</f>
        <v>0</v>
      </c>
      <c r="L88" s="198">
        <v>21</v>
      </c>
      <c r="M88" s="198">
        <f>G88*(1+L88/100)</f>
        <v>0</v>
      </c>
      <c r="N88" s="195">
        <v>0.4284</v>
      </c>
      <c r="O88" s="195">
        <f>ROUND(E88*N88,5)</f>
        <v>247.02401</v>
      </c>
      <c r="P88" s="195">
        <v>0</v>
      </c>
      <c r="Q88" s="195">
        <f>ROUND(E88*P88,5)</f>
        <v>0</v>
      </c>
      <c r="R88" s="195"/>
      <c r="S88" s="195"/>
      <c r="T88" s="199">
        <v>2.5999999999999999E-2</v>
      </c>
      <c r="U88" s="195">
        <f>ROUND(E88*T88,2)</f>
        <v>14.99</v>
      </c>
      <c r="V88" s="200"/>
      <c r="W88" s="200"/>
      <c r="X88" s="200"/>
      <c r="Y88" s="200"/>
      <c r="Z88" s="200"/>
      <c r="AA88" s="200"/>
      <c r="AB88" s="200"/>
      <c r="AC88" s="200"/>
      <c r="AD88" s="200"/>
      <c r="AE88" s="200" t="s">
        <v>141</v>
      </c>
      <c r="AF88" s="200"/>
      <c r="AG88" s="200"/>
      <c r="AH88" s="200"/>
      <c r="AI88" s="200"/>
      <c r="AJ88" s="200"/>
      <c r="AK88" s="200"/>
      <c r="AL88" s="200"/>
      <c r="AM88" s="200"/>
      <c r="AN88" s="200"/>
      <c r="AO88" s="200"/>
      <c r="AP88" s="200"/>
      <c r="AQ88" s="200"/>
      <c r="AR88" s="200"/>
      <c r="AS88" s="200"/>
      <c r="AT88" s="200"/>
      <c r="AU88" s="200"/>
      <c r="AV88" s="200"/>
      <c r="AW88" s="200"/>
      <c r="AX88" s="200"/>
      <c r="AY88" s="200"/>
      <c r="AZ88" s="200"/>
      <c r="BA88" s="200"/>
      <c r="BB88" s="200"/>
      <c r="BC88" s="200"/>
      <c r="BD88" s="200"/>
      <c r="BE88" s="200"/>
      <c r="BF88" s="200"/>
      <c r="BG88" s="200"/>
      <c r="BH88" s="200"/>
    </row>
    <row r="89" spans="1:60" ht="22.5" outlineLevel="1">
      <c r="A89" s="193"/>
      <c r="B89" s="193"/>
      <c r="C89" s="510" t="s">
        <v>243</v>
      </c>
      <c r="D89" s="511"/>
      <c r="E89" s="512"/>
      <c r="F89" s="513"/>
      <c r="G89" s="514"/>
      <c r="H89" s="198"/>
      <c r="I89" s="198"/>
      <c r="J89" s="198"/>
      <c r="K89" s="198"/>
      <c r="L89" s="198"/>
      <c r="M89" s="198"/>
      <c r="N89" s="195"/>
      <c r="O89" s="195"/>
      <c r="P89" s="195"/>
      <c r="Q89" s="195"/>
      <c r="R89" s="195"/>
      <c r="S89" s="195"/>
      <c r="T89" s="199"/>
      <c r="U89" s="195"/>
      <c r="V89" s="200"/>
      <c r="W89" s="200"/>
      <c r="X89" s="200"/>
      <c r="Y89" s="200"/>
      <c r="Z89" s="200"/>
      <c r="AA89" s="200"/>
      <c r="AB89" s="200"/>
      <c r="AC89" s="200"/>
      <c r="AD89" s="200"/>
      <c r="AE89" s="200" t="s">
        <v>143</v>
      </c>
      <c r="AF89" s="200"/>
      <c r="AG89" s="200"/>
      <c r="AH89" s="200"/>
      <c r="AI89" s="200"/>
      <c r="AJ89" s="200"/>
      <c r="AK89" s="200"/>
      <c r="AL89" s="200"/>
      <c r="AM89" s="200"/>
      <c r="AN89" s="200"/>
      <c r="AO89" s="200"/>
      <c r="AP89" s="200"/>
      <c r="AQ89" s="200"/>
      <c r="AR89" s="200"/>
      <c r="AS89" s="200"/>
      <c r="AT89" s="200"/>
      <c r="AU89" s="200"/>
      <c r="AV89" s="200"/>
      <c r="AW89" s="200"/>
      <c r="AX89" s="200"/>
      <c r="AY89" s="200"/>
      <c r="AZ89" s="200"/>
      <c r="BA89" s="201" t="str">
        <f>C89</f>
        <v>Konstrukční vrstva silnice ze štěrkodrtě 0/63 tl. 150-180 mm včetně rýhy po napojení kanalizace, vodovodu a rýhy pro VO a trubek HDPE.</v>
      </c>
      <c r="BB89" s="200"/>
      <c r="BC89" s="200"/>
      <c r="BD89" s="200"/>
      <c r="BE89" s="200"/>
      <c r="BF89" s="200"/>
      <c r="BG89" s="200"/>
      <c r="BH89" s="200"/>
    </row>
    <row r="90" spans="1:60" outlineLevel="1">
      <c r="A90" s="193"/>
      <c r="B90" s="193"/>
      <c r="C90" s="202" t="s">
        <v>244</v>
      </c>
      <c r="D90" s="203"/>
      <c r="E90" s="204">
        <v>576.62</v>
      </c>
      <c r="F90" s="198"/>
      <c r="G90" s="198"/>
      <c r="H90" s="198"/>
      <c r="I90" s="198"/>
      <c r="J90" s="198"/>
      <c r="K90" s="198"/>
      <c r="L90" s="198"/>
      <c r="M90" s="198"/>
      <c r="N90" s="195"/>
      <c r="O90" s="195"/>
      <c r="P90" s="195"/>
      <c r="Q90" s="195"/>
      <c r="R90" s="195"/>
      <c r="S90" s="195"/>
      <c r="T90" s="199"/>
      <c r="U90" s="195"/>
      <c r="V90" s="200"/>
      <c r="W90" s="200"/>
      <c r="X90" s="200"/>
      <c r="Y90" s="200"/>
      <c r="Z90" s="200"/>
      <c r="AA90" s="200"/>
      <c r="AB90" s="200"/>
      <c r="AC90" s="200"/>
      <c r="AD90" s="200"/>
      <c r="AE90" s="200" t="s">
        <v>145</v>
      </c>
      <c r="AF90" s="200">
        <v>0</v>
      </c>
      <c r="AG90" s="200"/>
      <c r="AH90" s="200"/>
      <c r="AI90" s="200"/>
      <c r="AJ90" s="200"/>
      <c r="AK90" s="200"/>
      <c r="AL90" s="200"/>
      <c r="AM90" s="200"/>
      <c r="AN90" s="200"/>
      <c r="AO90" s="200"/>
      <c r="AP90" s="200"/>
      <c r="AQ90" s="200"/>
      <c r="AR90" s="200"/>
      <c r="AS90" s="200"/>
      <c r="AT90" s="200"/>
      <c r="AU90" s="200"/>
      <c r="AV90" s="200"/>
      <c r="AW90" s="200"/>
      <c r="AX90" s="200"/>
      <c r="AY90" s="200"/>
      <c r="AZ90" s="200"/>
      <c r="BA90" s="200"/>
      <c r="BB90" s="200"/>
      <c r="BC90" s="200"/>
      <c r="BD90" s="200"/>
      <c r="BE90" s="200"/>
      <c r="BF90" s="200"/>
      <c r="BG90" s="200"/>
      <c r="BH90" s="200"/>
    </row>
    <row r="91" spans="1:60" outlineLevel="1">
      <c r="A91" s="193">
        <v>28</v>
      </c>
      <c r="B91" s="193" t="s">
        <v>245</v>
      </c>
      <c r="C91" s="194" t="s">
        <v>246</v>
      </c>
      <c r="D91" s="195" t="s">
        <v>157</v>
      </c>
      <c r="E91" s="196">
        <v>576.62</v>
      </c>
      <c r="F91" s="197">
        <f>H91+J91</f>
        <v>0</v>
      </c>
      <c r="G91" s="198">
        <f>ROUND(E91*F91,2)</f>
        <v>0</v>
      </c>
      <c r="H91" s="198"/>
      <c r="I91" s="198">
        <f>ROUND(E91*H91,2)</f>
        <v>0</v>
      </c>
      <c r="J91" s="198"/>
      <c r="K91" s="198">
        <f>ROUND(E91*J91,2)</f>
        <v>0</v>
      </c>
      <c r="L91" s="198">
        <v>21</v>
      </c>
      <c r="M91" s="198">
        <f>G91*(1+L91/100)</f>
        <v>0</v>
      </c>
      <c r="N91" s="195">
        <v>0.441</v>
      </c>
      <c r="O91" s="195">
        <f>ROUND(E91*N91,5)</f>
        <v>254.28942000000001</v>
      </c>
      <c r="P91" s="195">
        <v>0</v>
      </c>
      <c r="Q91" s="195">
        <f>ROUND(E91*P91,5)</f>
        <v>0</v>
      </c>
      <c r="R91" s="195"/>
      <c r="S91" s="195"/>
      <c r="T91" s="199">
        <v>2.9000000000000001E-2</v>
      </c>
      <c r="U91" s="195">
        <f>ROUND(E91*T91,2)</f>
        <v>16.72</v>
      </c>
      <c r="V91" s="200"/>
      <c r="W91" s="200"/>
      <c r="X91" s="200"/>
      <c r="Y91" s="200"/>
      <c r="Z91" s="200"/>
      <c r="AA91" s="200"/>
      <c r="AB91" s="200"/>
      <c r="AC91" s="200"/>
      <c r="AD91" s="200"/>
      <c r="AE91" s="200" t="s">
        <v>141</v>
      </c>
      <c r="AF91" s="200"/>
      <c r="AG91" s="200"/>
      <c r="AH91" s="200"/>
      <c r="AI91" s="200"/>
      <c r="AJ91" s="200"/>
      <c r="AK91" s="200"/>
      <c r="AL91" s="200"/>
      <c r="AM91" s="200"/>
      <c r="AN91" s="200"/>
      <c r="AO91" s="200"/>
      <c r="AP91" s="200"/>
      <c r="AQ91" s="200"/>
      <c r="AR91" s="200"/>
      <c r="AS91" s="200"/>
      <c r="AT91" s="200"/>
      <c r="AU91" s="200"/>
      <c r="AV91" s="200"/>
      <c r="AW91" s="200"/>
      <c r="AX91" s="200"/>
      <c r="AY91" s="200"/>
      <c r="AZ91" s="200"/>
      <c r="BA91" s="200"/>
      <c r="BB91" s="200"/>
      <c r="BC91" s="200"/>
      <c r="BD91" s="200"/>
      <c r="BE91" s="200"/>
      <c r="BF91" s="200"/>
      <c r="BG91" s="200"/>
      <c r="BH91" s="200"/>
    </row>
    <row r="92" spans="1:60" outlineLevel="1">
      <c r="A92" s="193"/>
      <c r="B92" s="193"/>
      <c r="C92" s="510" t="s">
        <v>247</v>
      </c>
      <c r="D92" s="511"/>
      <c r="E92" s="512"/>
      <c r="F92" s="513"/>
      <c r="G92" s="514"/>
      <c r="H92" s="198"/>
      <c r="I92" s="198"/>
      <c r="J92" s="198"/>
      <c r="K92" s="198"/>
      <c r="L92" s="198"/>
      <c r="M92" s="198"/>
      <c r="N92" s="195"/>
      <c r="O92" s="195"/>
      <c r="P92" s="195"/>
      <c r="Q92" s="195"/>
      <c r="R92" s="195"/>
      <c r="S92" s="195"/>
      <c r="T92" s="199"/>
      <c r="U92" s="195"/>
      <c r="V92" s="200"/>
      <c r="W92" s="200"/>
      <c r="X92" s="200"/>
      <c r="Y92" s="200"/>
      <c r="Z92" s="200"/>
      <c r="AA92" s="200"/>
      <c r="AB92" s="200"/>
      <c r="AC92" s="200"/>
      <c r="AD92" s="200"/>
      <c r="AE92" s="200" t="s">
        <v>143</v>
      </c>
      <c r="AF92" s="200"/>
      <c r="AG92" s="200"/>
      <c r="AH92" s="200"/>
      <c r="AI92" s="200"/>
      <c r="AJ92" s="200"/>
      <c r="AK92" s="200"/>
      <c r="AL92" s="200"/>
      <c r="AM92" s="200"/>
      <c r="AN92" s="200"/>
      <c r="AO92" s="200"/>
      <c r="AP92" s="200"/>
      <c r="AQ92" s="200"/>
      <c r="AR92" s="200"/>
      <c r="AS92" s="200"/>
      <c r="AT92" s="200"/>
      <c r="AU92" s="200"/>
      <c r="AV92" s="200"/>
      <c r="AW92" s="200"/>
      <c r="AX92" s="200"/>
      <c r="AY92" s="200"/>
      <c r="AZ92" s="200"/>
      <c r="BA92" s="201" t="str">
        <f>C92</f>
        <v>Konstrukční vrstva silnice ze štěrkodrtě 0/63 tl. 200 mm.</v>
      </c>
      <c r="BB92" s="200"/>
      <c r="BC92" s="200"/>
      <c r="BD92" s="200"/>
      <c r="BE92" s="200"/>
      <c r="BF92" s="200"/>
      <c r="BG92" s="200"/>
      <c r="BH92" s="200"/>
    </row>
    <row r="93" spans="1:60" outlineLevel="1">
      <c r="A93" s="193"/>
      <c r="B93" s="193"/>
      <c r="C93" s="202" t="s">
        <v>244</v>
      </c>
      <c r="D93" s="203"/>
      <c r="E93" s="204">
        <v>576.62</v>
      </c>
      <c r="F93" s="198"/>
      <c r="G93" s="198"/>
      <c r="H93" s="198"/>
      <c r="I93" s="198"/>
      <c r="J93" s="198"/>
      <c r="K93" s="198"/>
      <c r="L93" s="198"/>
      <c r="M93" s="198"/>
      <c r="N93" s="195"/>
      <c r="O93" s="195"/>
      <c r="P93" s="195"/>
      <c r="Q93" s="195"/>
      <c r="R93" s="195"/>
      <c r="S93" s="195"/>
      <c r="T93" s="199"/>
      <c r="U93" s="195"/>
      <c r="V93" s="200"/>
      <c r="W93" s="200"/>
      <c r="X93" s="200"/>
      <c r="Y93" s="200"/>
      <c r="Z93" s="200"/>
      <c r="AA93" s="200"/>
      <c r="AB93" s="200"/>
      <c r="AC93" s="200"/>
      <c r="AD93" s="200"/>
      <c r="AE93" s="200" t="s">
        <v>145</v>
      </c>
      <c r="AF93" s="200">
        <v>0</v>
      </c>
      <c r="AG93" s="200"/>
      <c r="AH93" s="200"/>
      <c r="AI93" s="200"/>
      <c r="AJ93" s="200"/>
      <c r="AK93" s="200"/>
      <c r="AL93" s="200"/>
      <c r="AM93" s="200"/>
      <c r="AN93" s="200"/>
      <c r="AO93" s="200"/>
      <c r="AP93" s="200"/>
      <c r="AQ93" s="200"/>
      <c r="AR93" s="200"/>
      <c r="AS93" s="200"/>
      <c r="AT93" s="200"/>
      <c r="AU93" s="200"/>
      <c r="AV93" s="200"/>
      <c r="AW93" s="200"/>
      <c r="AX93" s="200"/>
      <c r="AY93" s="200"/>
      <c r="AZ93" s="200"/>
      <c r="BA93" s="200"/>
      <c r="BB93" s="200"/>
      <c r="BC93" s="200"/>
      <c r="BD93" s="200"/>
      <c r="BE93" s="200"/>
      <c r="BF93" s="200"/>
      <c r="BG93" s="200"/>
      <c r="BH93" s="200"/>
    </row>
    <row r="94" spans="1:60" outlineLevel="1">
      <c r="A94" s="193">
        <v>29</v>
      </c>
      <c r="B94" s="193" t="s">
        <v>248</v>
      </c>
      <c r="C94" s="194" t="s">
        <v>249</v>
      </c>
      <c r="D94" s="195" t="s">
        <v>157</v>
      </c>
      <c r="E94" s="196">
        <v>546.35</v>
      </c>
      <c r="F94" s="197">
        <f>H94+J94</f>
        <v>0</v>
      </c>
      <c r="G94" s="198">
        <f>ROUND(E94*F94,2)</f>
        <v>0</v>
      </c>
      <c r="H94" s="198"/>
      <c r="I94" s="198">
        <f>ROUND(E94*H94,2)</f>
        <v>0</v>
      </c>
      <c r="J94" s="198"/>
      <c r="K94" s="198">
        <f>ROUND(E94*J94,2)</f>
        <v>0</v>
      </c>
      <c r="L94" s="198">
        <v>21</v>
      </c>
      <c r="M94" s="198">
        <f>G94*(1+L94/100)</f>
        <v>0</v>
      </c>
      <c r="N94" s="195">
        <v>3.4000000000000002E-4</v>
      </c>
      <c r="O94" s="195">
        <f>ROUND(E94*N94,5)</f>
        <v>0.18576000000000001</v>
      </c>
      <c r="P94" s="195">
        <v>0</v>
      </c>
      <c r="Q94" s="195">
        <f>ROUND(E94*P94,5)</f>
        <v>0</v>
      </c>
      <c r="R94" s="195"/>
      <c r="S94" s="195"/>
      <c r="T94" s="199">
        <v>8.0000000000000002E-3</v>
      </c>
      <c r="U94" s="195">
        <f>ROUND(E94*T94,2)</f>
        <v>4.37</v>
      </c>
      <c r="V94" s="200"/>
      <c r="W94" s="200"/>
      <c r="X94" s="200"/>
      <c r="Y94" s="200"/>
      <c r="Z94" s="200"/>
      <c r="AA94" s="200"/>
      <c r="AB94" s="200"/>
      <c r="AC94" s="200"/>
      <c r="AD94" s="200"/>
      <c r="AE94" s="200" t="s">
        <v>141</v>
      </c>
      <c r="AF94" s="200"/>
      <c r="AG94" s="200"/>
      <c r="AH94" s="200"/>
      <c r="AI94" s="200"/>
      <c r="AJ94" s="200"/>
      <c r="AK94" s="200"/>
      <c r="AL94" s="200"/>
      <c r="AM94" s="200"/>
      <c r="AN94" s="200"/>
      <c r="AO94" s="200"/>
      <c r="AP94" s="200"/>
      <c r="AQ94" s="200"/>
      <c r="AR94" s="200"/>
      <c r="AS94" s="200"/>
      <c r="AT94" s="200"/>
      <c r="AU94" s="200"/>
      <c r="AV94" s="200"/>
      <c r="AW94" s="200"/>
      <c r="AX94" s="200"/>
      <c r="AY94" s="200"/>
      <c r="AZ94" s="200"/>
      <c r="BA94" s="200"/>
      <c r="BB94" s="200"/>
      <c r="BC94" s="200"/>
      <c r="BD94" s="200"/>
      <c r="BE94" s="200"/>
      <c r="BF94" s="200"/>
      <c r="BG94" s="200"/>
      <c r="BH94" s="200"/>
    </row>
    <row r="95" spans="1:60" outlineLevel="1">
      <c r="A95" s="193"/>
      <c r="B95" s="193"/>
      <c r="C95" s="202" t="s">
        <v>250</v>
      </c>
      <c r="D95" s="203"/>
      <c r="E95" s="204">
        <v>546.35</v>
      </c>
      <c r="F95" s="198"/>
      <c r="G95" s="198"/>
      <c r="H95" s="198"/>
      <c r="I95" s="198"/>
      <c r="J95" s="198"/>
      <c r="K95" s="198"/>
      <c r="L95" s="198"/>
      <c r="M95" s="198"/>
      <c r="N95" s="195"/>
      <c r="O95" s="195"/>
      <c r="P95" s="195"/>
      <c r="Q95" s="195"/>
      <c r="R95" s="195"/>
      <c r="S95" s="195"/>
      <c r="T95" s="199"/>
      <c r="U95" s="195"/>
      <c r="V95" s="200"/>
      <c r="W95" s="200"/>
      <c r="X95" s="200"/>
      <c r="Y95" s="200"/>
      <c r="Z95" s="200"/>
      <c r="AA95" s="200"/>
      <c r="AB95" s="200"/>
      <c r="AC95" s="200"/>
      <c r="AD95" s="200"/>
      <c r="AE95" s="200" t="s">
        <v>145</v>
      </c>
      <c r="AF95" s="200">
        <v>0</v>
      </c>
      <c r="AG95" s="200"/>
      <c r="AH95" s="200"/>
      <c r="AI95" s="200"/>
      <c r="AJ95" s="200"/>
      <c r="AK95" s="200"/>
      <c r="AL95" s="200"/>
      <c r="AM95" s="200"/>
      <c r="AN95" s="200"/>
      <c r="AO95" s="200"/>
      <c r="AP95" s="200"/>
      <c r="AQ95" s="200"/>
      <c r="AR95" s="200"/>
      <c r="AS95" s="200"/>
      <c r="AT95" s="200"/>
      <c r="AU95" s="200"/>
      <c r="AV95" s="200"/>
      <c r="AW95" s="200"/>
      <c r="AX95" s="200"/>
      <c r="AY95" s="200"/>
      <c r="AZ95" s="200"/>
      <c r="BA95" s="200"/>
      <c r="BB95" s="200"/>
      <c r="BC95" s="200"/>
      <c r="BD95" s="200"/>
      <c r="BE95" s="200"/>
      <c r="BF95" s="200"/>
      <c r="BG95" s="200"/>
      <c r="BH95" s="200"/>
    </row>
    <row r="96" spans="1:60" ht="22.5" outlineLevel="1">
      <c r="A96" s="193">
        <v>30</v>
      </c>
      <c r="B96" s="193" t="s">
        <v>251</v>
      </c>
      <c r="C96" s="194" t="s">
        <v>252</v>
      </c>
      <c r="D96" s="195" t="s">
        <v>157</v>
      </c>
      <c r="E96" s="196">
        <v>546.35</v>
      </c>
      <c r="F96" s="197">
        <f>H96+J96</f>
        <v>0</v>
      </c>
      <c r="G96" s="198">
        <f>ROUND(E96*F96,2)</f>
        <v>0</v>
      </c>
      <c r="H96" s="198"/>
      <c r="I96" s="198">
        <f>ROUND(E96*H96,2)</f>
        <v>0</v>
      </c>
      <c r="J96" s="198"/>
      <c r="K96" s="198">
        <f>ROUND(E96*J96,2)</f>
        <v>0</v>
      </c>
      <c r="L96" s="198">
        <v>21</v>
      </c>
      <c r="M96" s="198">
        <f>G96*(1+L96/100)</f>
        <v>0</v>
      </c>
      <c r="N96" s="195">
        <v>0.23737</v>
      </c>
      <c r="O96" s="195">
        <f>ROUND(E96*N96,5)</f>
        <v>129.68709999999999</v>
      </c>
      <c r="P96" s="195">
        <v>0</v>
      </c>
      <c r="Q96" s="195">
        <f>ROUND(E96*P96,5)</f>
        <v>0</v>
      </c>
      <c r="R96" s="195"/>
      <c r="S96" s="195"/>
      <c r="T96" s="199">
        <v>3.6999999999999998E-2</v>
      </c>
      <c r="U96" s="195">
        <f>ROUND(E96*T96,2)</f>
        <v>20.21</v>
      </c>
      <c r="V96" s="200"/>
      <c r="W96" s="200"/>
      <c r="X96" s="200"/>
      <c r="Y96" s="200"/>
      <c r="Z96" s="200"/>
      <c r="AA96" s="200"/>
      <c r="AB96" s="200"/>
      <c r="AC96" s="200"/>
      <c r="AD96" s="200"/>
      <c r="AE96" s="200" t="s">
        <v>141</v>
      </c>
      <c r="AF96" s="200"/>
      <c r="AG96" s="200"/>
      <c r="AH96" s="200"/>
      <c r="AI96" s="200"/>
      <c r="AJ96" s="200"/>
      <c r="AK96" s="200"/>
      <c r="AL96" s="200"/>
      <c r="AM96" s="200"/>
      <c r="AN96" s="200"/>
      <c r="AO96" s="200"/>
      <c r="AP96" s="200"/>
      <c r="AQ96" s="200"/>
      <c r="AR96" s="200"/>
      <c r="AS96" s="200"/>
      <c r="AT96" s="200"/>
      <c r="AU96" s="200"/>
      <c r="AV96" s="200"/>
      <c r="AW96" s="200"/>
      <c r="AX96" s="200"/>
      <c r="AY96" s="200"/>
      <c r="AZ96" s="200"/>
      <c r="BA96" s="200"/>
      <c r="BB96" s="200"/>
      <c r="BC96" s="200"/>
      <c r="BD96" s="200"/>
      <c r="BE96" s="200"/>
      <c r="BF96" s="200"/>
      <c r="BG96" s="200"/>
      <c r="BH96" s="200"/>
    </row>
    <row r="97" spans="1:60" outlineLevel="1">
      <c r="A97" s="193"/>
      <c r="B97" s="193"/>
      <c r="C97" s="510" t="s">
        <v>253</v>
      </c>
      <c r="D97" s="511"/>
      <c r="E97" s="512"/>
      <c r="F97" s="513"/>
      <c r="G97" s="514"/>
      <c r="H97" s="198"/>
      <c r="I97" s="198"/>
      <c r="J97" s="198"/>
      <c r="K97" s="198"/>
      <c r="L97" s="198"/>
      <c r="M97" s="198"/>
      <c r="N97" s="195"/>
      <c r="O97" s="195"/>
      <c r="P97" s="195"/>
      <c r="Q97" s="195"/>
      <c r="R97" s="195"/>
      <c r="S97" s="195"/>
      <c r="T97" s="199"/>
      <c r="U97" s="195"/>
      <c r="V97" s="200"/>
      <c r="W97" s="200"/>
      <c r="X97" s="200"/>
      <c r="Y97" s="200"/>
      <c r="Z97" s="200"/>
      <c r="AA97" s="200"/>
      <c r="AB97" s="200"/>
      <c r="AC97" s="200"/>
      <c r="AD97" s="200"/>
      <c r="AE97" s="200" t="s">
        <v>143</v>
      </c>
      <c r="AF97" s="200"/>
      <c r="AG97" s="200"/>
      <c r="AH97" s="200"/>
      <c r="AI97" s="200"/>
      <c r="AJ97" s="200"/>
      <c r="AK97" s="200"/>
      <c r="AL97" s="200"/>
      <c r="AM97" s="200"/>
      <c r="AN97" s="200"/>
      <c r="AO97" s="200"/>
      <c r="AP97" s="200"/>
      <c r="AQ97" s="200"/>
      <c r="AR97" s="200"/>
      <c r="AS97" s="200"/>
      <c r="AT97" s="200"/>
      <c r="AU97" s="200"/>
      <c r="AV97" s="200"/>
      <c r="AW97" s="200"/>
      <c r="AX97" s="200"/>
      <c r="AY97" s="200"/>
      <c r="AZ97" s="200"/>
      <c r="BA97" s="201" t="str">
        <f>C97</f>
        <v>Plocha komunikace včetně napojení rýhy po kanalizaci, vodovodu a rýhy pro VO a trubek HDPE.</v>
      </c>
      <c r="BB97" s="200"/>
      <c r="BC97" s="200"/>
      <c r="BD97" s="200"/>
      <c r="BE97" s="200"/>
      <c r="BF97" s="200"/>
      <c r="BG97" s="200"/>
      <c r="BH97" s="200"/>
    </row>
    <row r="98" spans="1:60" outlineLevel="1">
      <c r="A98" s="193"/>
      <c r="B98" s="193"/>
      <c r="C98" s="202" t="s">
        <v>250</v>
      </c>
      <c r="D98" s="203"/>
      <c r="E98" s="204">
        <v>546.35</v>
      </c>
      <c r="F98" s="198"/>
      <c r="G98" s="198"/>
      <c r="H98" s="198"/>
      <c r="I98" s="198"/>
      <c r="J98" s="198"/>
      <c r="K98" s="198"/>
      <c r="L98" s="198"/>
      <c r="M98" s="198"/>
      <c r="N98" s="195"/>
      <c r="O98" s="195"/>
      <c r="P98" s="195"/>
      <c r="Q98" s="195"/>
      <c r="R98" s="195"/>
      <c r="S98" s="195"/>
      <c r="T98" s="199"/>
      <c r="U98" s="195"/>
      <c r="V98" s="200"/>
      <c r="W98" s="200"/>
      <c r="X98" s="200"/>
      <c r="Y98" s="200"/>
      <c r="Z98" s="200"/>
      <c r="AA98" s="200"/>
      <c r="AB98" s="200"/>
      <c r="AC98" s="200"/>
      <c r="AD98" s="200"/>
      <c r="AE98" s="200" t="s">
        <v>145</v>
      </c>
      <c r="AF98" s="200">
        <v>0</v>
      </c>
      <c r="AG98" s="200"/>
      <c r="AH98" s="200"/>
      <c r="AI98" s="200"/>
      <c r="AJ98" s="200"/>
      <c r="AK98" s="200"/>
      <c r="AL98" s="200"/>
      <c r="AM98" s="200"/>
      <c r="AN98" s="200"/>
      <c r="AO98" s="200"/>
      <c r="AP98" s="200"/>
      <c r="AQ98" s="200"/>
      <c r="AR98" s="200"/>
      <c r="AS98" s="200"/>
      <c r="AT98" s="200"/>
      <c r="AU98" s="200"/>
      <c r="AV98" s="200"/>
      <c r="AW98" s="200"/>
      <c r="AX98" s="200"/>
      <c r="AY98" s="200"/>
      <c r="AZ98" s="200"/>
      <c r="BA98" s="200"/>
      <c r="BB98" s="200"/>
      <c r="BC98" s="200"/>
      <c r="BD98" s="200"/>
      <c r="BE98" s="200"/>
      <c r="BF98" s="200"/>
      <c r="BG98" s="200"/>
      <c r="BH98" s="200"/>
    </row>
    <row r="99" spans="1:60" ht="22.5" outlineLevel="1">
      <c r="A99" s="193">
        <v>31</v>
      </c>
      <c r="B99" s="193" t="s">
        <v>254</v>
      </c>
      <c r="C99" s="194" t="s">
        <v>255</v>
      </c>
      <c r="D99" s="195" t="s">
        <v>157</v>
      </c>
      <c r="E99" s="196">
        <v>546.35</v>
      </c>
      <c r="F99" s="197">
        <f>H99+J99</f>
        <v>0</v>
      </c>
      <c r="G99" s="198">
        <f>ROUND(E99*F99,2)</f>
        <v>0</v>
      </c>
      <c r="H99" s="198"/>
      <c r="I99" s="198">
        <f>ROUND(E99*H99,2)</f>
        <v>0</v>
      </c>
      <c r="J99" s="198"/>
      <c r="K99" s="198">
        <f>ROUND(E99*J99,2)</f>
        <v>0</v>
      </c>
      <c r="L99" s="198">
        <v>21</v>
      </c>
      <c r="M99" s="198">
        <f>G99*(1+L99/100)</f>
        <v>0</v>
      </c>
      <c r="N99" s="195">
        <v>5.0000000000000001E-4</v>
      </c>
      <c r="O99" s="195">
        <f>ROUND(E99*N99,5)</f>
        <v>0.27317999999999998</v>
      </c>
      <c r="P99" s="195">
        <v>0</v>
      </c>
      <c r="Q99" s="195">
        <f>ROUND(E99*P99,5)</f>
        <v>0</v>
      </c>
      <c r="R99" s="195"/>
      <c r="S99" s="195"/>
      <c r="T99" s="199">
        <v>2E-3</v>
      </c>
      <c r="U99" s="195">
        <f>ROUND(E99*T99,2)</f>
        <v>1.0900000000000001</v>
      </c>
      <c r="V99" s="200"/>
      <c r="W99" s="200"/>
      <c r="X99" s="200"/>
      <c r="Y99" s="200"/>
      <c r="Z99" s="200"/>
      <c r="AA99" s="200"/>
      <c r="AB99" s="200"/>
      <c r="AC99" s="200"/>
      <c r="AD99" s="200"/>
      <c r="AE99" s="200" t="s">
        <v>141</v>
      </c>
      <c r="AF99" s="200"/>
      <c r="AG99" s="200"/>
      <c r="AH99" s="200"/>
      <c r="AI99" s="200"/>
      <c r="AJ99" s="200"/>
      <c r="AK99" s="200"/>
      <c r="AL99" s="200"/>
      <c r="AM99" s="200"/>
      <c r="AN99" s="200"/>
      <c r="AO99" s="200"/>
      <c r="AP99" s="200"/>
      <c r="AQ99" s="200"/>
      <c r="AR99" s="200"/>
      <c r="AS99" s="200"/>
      <c r="AT99" s="200"/>
      <c r="AU99" s="200"/>
      <c r="AV99" s="200"/>
      <c r="AW99" s="200"/>
      <c r="AX99" s="200"/>
      <c r="AY99" s="200"/>
      <c r="AZ99" s="200"/>
      <c r="BA99" s="200"/>
      <c r="BB99" s="200"/>
      <c r="BC99" s="200"/>
      <c r="BD99" s="200"/>
      <c r="BE99" s="200"/>
      <c r="BF99" s="200"/>
      <c r="BG99" s="200"/>
      <c r="BH99" s="200"/>
    </row>
    <row r="100" spans="1:60" outlineLevel="1">
      <c r="A100" s="193"/>
      <c r="B100" s="193"/>
      <c r="C100" s="202" t="s">
        <v>250</v>
      </c>
      <c r="D100" s="203"/>
      <c r="E100" s="204">
        <v>546.35</v>
      </c>
      <c r="F100" s="198"/>
      <c r="G100" s="198"/>
      <c r="H100" s="198"/>
      <c r="I100" s="198"/>
      <c r="J100" s="198"/>
      <c r="K100" s="198"/>
      <c r="L100" s="198"/>
      <c r="M100" s="198"/>
      <c r="N100" s="195"/>
      <c r="O100" s="195"/>
      <c r="P100" s="195"/>
      <c r="Q100" s="195"/>
      <c r="R100" s="195"/>
      <c r="S100" s="195"/>
      <c r="T100" s="199"/>
      <c r="U100" s="195"/>
      <c r="V100" s="200"/>
      <c r="W100" s="200"/>
      <c r="X100" s="200"/>
      <c r="Y100" s="200"/>
      <c r="Z100" s="200"/>
      <c r="AA100" s="200"/>
      <c r="AB100" s="200"/>
      <c r="AC100" s="200"/>
      <c r="AD100" s="200"/>
      <c r="AE100" s="200" t="s">
        <v>145</v>
      </c>
      <c r="AF100" s="200">
        <v>0</v>
      </c>
      <c r="AG100" s="200"/>
      <c r="AH100" s="200"/>
      <c r="AI100" s="200"/>
      <c r="AJ100" s="200"/>
      <c r="AK100" s="200"/>
      <c r="AL100" s="200"/>
      <c r="AM100" s="200"/>
      <c r="AN100" s="200"/>
      <c r="AO100" s="200"/>
      <c r="AP100" s="200"/>
      <c r="AQ100" s="200"/>
      <c r="AR100" s="200"/>
      <c r="AS100" s="200"/>
      <c r="AT100" s="200"/>
      <c r="AU100" s="200"/>
      <c r="AV100" s="200"/>
      <c r="AW100" s="200"/>
      <c r="AX100" s="200"/>
      <c r="AY100" s="200"/>
      <c r="AZ100" s="200"/>
      <c r="BA100" s="200"/>
      <c r="BB100" s="200"/>
      <c r="BC100" s="200"/>
      <c r="BD100" s="200"/>
      <c r="BE100" s="200"/>
      <c r="BF100" s="200"/>
      <c r="BG100" s="200"/>
      <c r="BH100" s="200"/>
    </row>
    <row r="101" spans="1:60" ht="22.5" outlineLevel="1">
      <c r="A101" s="193">
        <v>32</v>
      </c>
      <c r="B101" s="193" t="s">
        <v>256</v>
      </c>
      <c r="C101" s="194" t="s">
        <v>257</v>
      </c>
      <c r="D101" s="195" t="s">
        <v>157</v>
      </c>
      <c r="E101" s="196">
        <v>546.35</v>
      </c>
      <c r="F101" s="197">
        <f>H101+J101</f>
        <v>0</v>
      </c>
      <c r="G101" s="198">
        <f>ROUND(E101*F101,2)</f>
        <v>0</v>
      </c>
      <c r="H101" s="198"/>
      <c r="I101" s="198">
        <f>ROUND(E101*H101,2)</f>
        <v>0</v>
      </c>
      <c r="J101" s="198"/>
      <c r="K101" s="198">
        <f>ROUND(E101*J101,2)</f>
        <v>0</v>
      </c>
      <c r="L101" s="198">
        <v>21</v>
      </c>
      <c r="M101" s="198">
        <f>G101*(1+L101/100)</f>
        <v>0</v>
      </c>
      <c r="N101" s="195">
        <v>0.15559000000000001</v>
      </c>
      <c r="O101" s="195">
        <f>ROUND(E101*N101,5)</f>
        <v>85.006600000000006</v>
      </c>
      <c r="P101" s="195">
        <v>0</v>
      </c>
      <c r="Q101" s="195">
        <f>ROUND(E101*P101,5)</f>
        <v>0</v>
      </c>
      <c r="R101" s="195"/>
      <c r="S101" s="195"/>
      <c r="T101" s="199">
        <v>8.2000000000000003E-2</v>
      </c>
      <c r="U101" s="195">
        <f>ROUND(E101*T101,2)</f>
        <v>44.8</v>
      </c>
      <c r="V101" s="200"/>
      <c r="W101" s="200"/>
      <c r="X101" s="200"/>
      <c r="Y101" s="200"/>
      <c r="Z101" s="200"/>
      <c r="AA101" s="200"/>
      <c r="AB101" s="200"/>
      <c r="AC101" s="200"/>
      <c r="AD101" s="200"/>
      <c r="AE101" s="200" t="s">
        <v>141</v>
      </c>
      <c r="AF101" s="200"/>
      <c r="AG101" s="200"/>
      <c r="AH101" s="200"/>
      <c r="AI101" s="200"/>
      <c r="AJ101" s="200"/>
      <c r="AK101" s="200"/>
      <c r="AL101" s="200"/>
      <c r="AM101" s="200"/>
      <c r="AN101" s="200"/>
      <c r="AO101" s="200"/>
      <c r="AP101" s="200"/>
      <c r="AQ101" s="200"/>
      <c r="AR101" s="200"/>
      <c r="AS101" s="200"/>
      <c r="AT101" s="200"/>
      <c r="AU101" s="200"/>
      <c r="AV101" s="200"/>
      <c r="AW101" s="200"/>
      <c r="AX101" s="200"/>
      <c r="AY101" s="200"/>
      <c r="AZ101" s="200"/>
      <c r="BA101" s="200"/>
      <c r="BB101" s="200"/>
      <c r="BC101" s="200"/>
      <c r="BD101" s="200"/>
      <c r="BE101" s="200"/>
      <c r="BF101" s="200"/>
      <c r="BG101" s="200"/>
      <c r="BH101" s="200"/>
    </row>
    <row r="102" spans="1:60" outlineLevel="1">
      <c r="A102" s="193"/>
      <c r="B102" s="193"/>
      <c r="C102" s="510" t="s">
        <v>253</v>
      </c>
      <c r="D102" s="511"/>
      <c r="E102" s="512"/>
      <c r="F102" s="513"/>
      <c r="G102" s="514"/>
      <c r="H102" s="198"/>
      <c r="I102" s="198"/>
      <c r="J102" s="198"/>
      <c r="K102" s="198"/>
      <c r="L102" s="198"/>
      <c r="M102" s="198"/>
      <c r="N102" s="195"/>
      <c r="O102" s="195"/>
      <c r="P102" s="195"/>
      <c r="Q102" s="195"/>
      <c r="R102" s="195"/>
      <c r="S102" s="195"/>
      <c r="T102" s="199"/>
      <c r="U102" s="195"/>
      <c r="V102" s="200"/>
      <c r="W102" s="200"/>
      <c r="X102" s="200"/>
      <c r="Y102" s="200"/>
      <c r="Z102" s="200"/>
      <c r="AA102" s="200"/>
      <c r="AB102" s="200"/>
      <c r="AC102" s="200"/>
      <c r="AD102" s="200"/>
      <c r="AE102" s="200" t="s">
        <v>143</v>
      </c>
      <c r="AF102" s="200"/>
      <c r="AG102" s="200"/>
      <c r="AH102" s="200"/>
      <c r="AI102" s="200"/>
      <c r="AJ102" s="200"/>
      <c r="AK102" s="200"/>
      <c r="AL102" s="200"/>
      <c r="AM102" s="200"/>
      <c r="AN102" s="200"/>
      <c r="AO102" s="200"/>
      <c r="AP102" s="200"/>
      <c r="AQ102" s="200"/>
      <c r="AR102" s="200"/>
      <c r="AS102" s="200"/>
      <c r="AT102" s="200"/>
      <c r="AU102" s="200"/>
      <c r="AV102" s="200"/>
      <c r="AW102" s="200"/>
      <c r="AX102" s="200"/>
      <c r="AY102" s="200"/>
      <c r="AZ102" s="200"/>
      <c r="BA102" s="201" t="str">
        <f>C102</f>
        <v>Plocha komunikace včetně napojení rýhy po kanalizaci, vodovodu a rýhy pro VO a trubek HDPE.</v>
      </c>
      <c r="BB102" s="200"/>
      <c r="BC102" s="200"/>
      <c r="BD102" s="200"/>
      <c r="BE102" s="200"/>
      <c r="BF102" s="200"/>
      <c r="BG102" s="200"/>
      <c r="BH102" s="200"/>
    </row>
    <row r="103" spans="1:60" outlineLevel="1">
      <c r="A103" s="193"/>
      <c r="B103" s="193"/>
      <c r="C103" s="202" t="s">
        <v>250</v>
      </c>
      <c r="D103" s="203"/>
      <c r="E103" s="204">
        <v>546.35</v>
      </c>
      <c r="F103" s="198"/>
      <c r="G103" s="198"/>
      <c r="H103" s="198"/>
      <c r="I103" s="198"/>
      <c r="J103" s="198"/>
      <c r="K103" s="198"/>
      <c r="L103" s="198"/>
      <c r="M103" s="198"/>
      <c r="N103" s="195"/>
      <c r="O103" s="195"/>
      <c r="P103" s="195"/>
      <c r="Q103" s="195"/>
      <c r="R103" s="195"/>
      <c r="S103" s="195"/>
      <c r="T103" s="199"/>
      <c r="U103" s="195"/>
      <c r="V103" s="200"/>
      <c r="W103" s="200"/>
      <c r="X103" s="200"/>
      <c r="Y103" s="200"/>
      <c r="Z103" s="200"/>
      <c r="AA103" s="200"/>
      <c r="AB103" s="200"/>
      <c r="AC103" s="200"/>
      <c r="AD103" s="200"/>
      <c r="AE103" s="200" t="s">
        <v>145</v>
      </c>
      <c r="AF103" s="200">
        <v>0</v>
      </c>
      <c r="AG103" s="200"/>
      <c r="AH103" s="200"/>
      <c r="AI103" s="200"/>
      <c r="AJ103" s="200"/>
      <c r="AK103" s="200"/>
      <c r="AL103" s="200"/>
      <c r="AM103" s="200"/>
      <c r="AN103" s="200"/>
      <c r="AO103" s="200"/>
      <c r="AP103" s="200"/>
      <c r="AQ103" s="200"/>
      <c r="AR103" s="200"/>
      <c r="AS103" s="200"/>
      <c r="AT103" s="200"/>
      <c r="AU103" s="200"/>
      <c r="AV103" s="200"/>
      <c r="AW103" s="200"/>
      <c r="AX103" s="200"/>
      <c r="AY103" s="200"/>
      <c r="AZ103" s="200"/>
      <c r="BA103" s="200"/>
      <c r="BB103" s="200"/>
      <c r="BC103" s="200"/>
      <c r="BD103" s="200"/>
      <c r="BE103" s="200"/>
      <c r="BF103" s="200"/>
      <c r="BG103" s="200"/>
      <c r="BH103" s="200"/>
    </row>
    <row r="104" spans="1:60" ht="22.5" outlineLevel="1">
      <c r="A104" s="193">
        <v>33</v>
      </c>
      <c r="B104" s="193" t="s">
        <v>254</v>
      </c>
      <c r="C104" s="194" t="s">
        <v>255</v>
      </c>
      <c r="D104" s="195" t="s">
        <v>157</v>
      </c>
      <c r="E104" s="196">
        <v>605.25</v>
      </c>
      <c r="F104" s="197">
        <f>H104+J104</f>
        <v>0</v>
      </c>
      <c r="G104" s="198">
        <f>ROUND(E104*F104,2)</f>
        <v>0</v>
      </c>
      <c r="H104" s="198"/>
      <c r="I104" s="198">
        <f>ROUND(E104*H104,2)</f>
        <v>0</v>
      </c>
      <c r="J104" s="198"/>
      <c r="K104" s="198">
        <f>ROUND(E104*J104,2)</f>
        <v>0</v>
      </c>
      <c r="L104" s="198">
        <v>21</v>
      </c>
      <c r="M104" s="198">
        <f>G104*(1+L104/100)</f>
        <v>0</v>
      </c>
      <c r="N104" s="195">
        <v>5.0000000000000001E-4</v>
      </c>
      <c r="O104" s="195">
        <f>ROUND(E104*N104,5)</f>
        <v>0.30263000000000001</v>
      </c>
      <c r="P104" s="195">
        <v>0</v>
      </c>
      <c r="Q104" s="195">
        <f>ROUND(E104*P104,5)</f>
        <v>0</v>
      </c>
      <c r="R104" s="195"/>
      <c r="S104" s="195"/>
      <c r="T104" s="199">
        <v>2E-3</v>
      </c>
      <c r="U104" s="195">
        <f>ROUND(E104*T104,2)</f>
        <v>1.21</v>
      </c>
      <c r="V104" s="200"/>
      <c r="W104" s="200"/>
      <c r="X104" s="200"/>
      <c r="Y104" s="200"/>
      <c r="Z104" s="200"/>
      <c r="AA104" s="200"/>
      <c r="AB104" s="200"/>
      <c r="AC104" s="200"/>
      <c r="AD104" s="200"/>
      <c r="AE104" s="200" t="s">
        <v>141</v>
      </c>
      <c r="AF104" s="200"/>
      <c r="AG104" s="200"/>
      <c r="AH104" s="200"/>
      <c r="AI104" s="200"/>
      <c r="AJ104" s="200"/>
      <c r="AK104" s="200"/>
      <c r="AL104" s="200"/>
      <c r="AM104" s="200"/>
      <c r="AN104" s="200"/>
      <c r="AO104" s="200"/>
      <c r="AP104" s="200"/>
      <c r="AQ104" s="200"/>
      <c r="AR104" s="200"/>
      <c r="AS104" s="200"/>
      <c r="AT104" s="200"/>
      <c r="AU104" s="200"/>
      <c r="AV104" s="200"/>
      <c r="AW104" s="200"/>
      <c r="AX104" s="200"/>
      <c r="AY104" s="200"/>
      <c r="AZ104" s="200"/>
      <c r="BA104" s="200"/>
      <c r="BB104" s="200"/>
      <c r="BC104" s="200"/>
      <c r="BD104" s="200"/>
      <c r="BE104" s="200"/>
      <c r="BF104" s="200"/>
      <c r="BG104" s="200"/>
      <c r="BH104" s="200"/>
    </row>
    <row r="105" spans="1:60" outlineLevel="1">
      <c r="A105" s="193"/>
      <c r="B105" s="193"/>
      <c r="C105" s="202" t="s">
        <v>258</v>
      </c>
      <c r="D105" s="203"/>
      <c r="E105" s="204">
        <v>605.25</v>
      </c>
      <c r="F105" s="198"/>
      <c r="G105" s="198"/>
      <c r="H105" s="198"/>
      <c r="I105" s="198"/>
      <c r="J105" s="198"/>
      <c r="K105" s="198"/>
      <c r="L105" s="198"/>
      <c r="M105" s="198"/>
      <c r="N105" s="195"/>
      <c r="O105" s="195"/>
      <c r="P105" s="195"/>
      <c r="Q105" s="195"/>
      <c r="R105" s="195"/>
      <c r="S105" s="195"/>
      <c r="T105" s="199"/>
      <c r="U105" s="195"/>
      <c r="V105" s="200"/>
      <c r="W105" s="200"/>
      <c r="X105" s="200"/>
      <c r="Y105" s="200"/>
      <c r="Z105" s="200"/>
      <c r="AA105" s="200"/>
      <c r="AB105" s="200"/>
      <c r="AC105" s="200"/>
      <c r="AD105" s="200"/>
      <c r="AE105" s="200" t="s">
        <v>145</v>
      </c>
      <c r="AF105" s="200">
        <v>0</v>
      </c>
      <c r="AG105" s="200"/>
      <c r="AH105" s="200"/>
      <c r="AI105" s="200"/>
      <c r="AJ105" s="200"/>
      <c r="AK105" s="200"/>
      <c r="AL105" s="200"/>
      <c r="AM105" s="200"/>
      <c r="AN105" s="200"/>
      <c r="AO105" s="200"/>
      <c r="AP105" s="200"/>
      <c r="AQ105" s="200"/>
      <c r="AR105" s="200"/>
      <c r="AS105" s="200"/>
      <c r="AT105" s="200"/>
      <c r="AU105" s="200"/>
      <c r="AV105" s="200"/>
      <c r="AW105" s="200"/>
      <c r="AX105" s="200"/>
      <c r="AY105" s="200"/>
      <c r="AZ105" s="200"/>
      <c r="BA105" s="200"/>
      <c r="BB105" s="200"/>
      <c r="BC105" s="200"/>
      <c r="BD105" s="200"/>
      <c r="BE105" s="200"/>
      <c r="BF105" s="200"/>
      <c r="BG105" s="200"/>
      <c r="BH105" s="200"/>
    </row>
    <row r="106" spans="1:60" ht="22.5" outlineLevel="1">
      <c r="A106" s="193">
        <v>34</v>
      </c>
      <c r="B106" s="193" t="s">
        <v>259</v>
      </c>
      <c r="C106" s="194" t="s">
        <v>260</v>
      </c>
      <c r="D106" s="195" t="s">
        <v>157</v>
      </c>
      <c r="E106" s="196">
        <v>605.25</v>
      </c>
      <c r="F106" s="197">
        <f>H106+J106</f>
        <v>0</v>
      </c>
      <c r="G106" s="198">
        <f>ROUND(E106*F106,2)</f>
        <v>0</v>
      </c>
      <c r="H106" s="198"/>
      <c r="I106" s="198">
        <f>ROUND(E106*H106,2)</f>
        <v>0</v>
      </c>
      <c r="J106" s="198"/>
      <c r="K106" s="198">
        <f>ROUND(E106*J106,2)</f>
        <v>0</v>
      </c>
      <c r="L106" s="198">
        <v>21</v>
      </c>
      <c r="M106" s="198">
        <f>G106*(1+L106/100)</f>
        <v>0</v>
      </c>
      <c r="N106" s="195">
        <v>0.10373</v>
      </c>
      <c r="O106" s="195">
        <f>ROUND(E106*N106,5)</f>
        <v>62.782580000000003</v>
      </c>
      <c r="P106" s="195">
        <v>0</v>
      </c>
      <c r="Q106" s="195">
        <f>ROUND(E106*P106,5)</f>
        <v>0</v>
      </c>
      <c r="R106" s="195"/>
      <c r="S106" s="195"/>
      <c r="T106" s="199">
        <v>6.4000000000000001E-2</v>
      </c>
      <c r="U106" s="195">
        <f>ROUND(E106*T106,2)</f>
        <v>38.74</v>
      </c>
      <c r="V106" s="200"/>
      <c r="W106" s="200"/>
      <c r="X106" s="200"/>
      <c r="Y106" s="200"/>
      <c r="Z106" s="200"/>
      <c r="AA106" s="200"/>
      <c r="AB106" s="200"/>
      <c r="AC106" s="200"/>
      <c r="AD106" s="200"/>
      <c r="AE106" s="200" t="s">
        <v>141</v>
      </c>
      <c r="AF106" s="200"/>
      <c r="AG106" s="200"/>
      <c r="AH106" s="200"/>
      <c r="AI106" s="200"/>
      <c r="AJ106" s="200"/>
      <c r="AK106" s="200"/>
      <c r="AL106" s="200"/>
      <c r="AM106" s="200"/>
      <c r="AN106" s="200"/>
      <c r="AO106" s="200"/>
      <c r="AP106" s="200"/>
      <c r="AQ106" s="200"/>
      <c r="AR106" s="200"/>
      <c r="AS106" s="200"/>
      <c r="AT106" s="200"/>
      <c r="AU106" s="200"/>
      <c r="AV106" s="200"/>
      <c r="AW106" s="200"/>
      <c r="AX106" s="200"/>
      <c r="AY106" s="200"/>
      <c r="AZ106" s="200"/>
      <c r="BA106" s="200"/>
      <c r="BB106" s="200"/>
      <c r="BC106" s="200"/>
      <c r="BD106" s="200"/>
      <c r="BE106" s="200"/>
      <c r="BF106" s="200"/>
      <c r="BG106" s="200"/>
      <c r="BH106" s="200"/>
    </row>
    <row r="107" spans="1:60" outlineLevel="1">
      <c r="A107" s="193"/>
      <c r="B107" s="193"/>
      <c r="C107" s="510" t="s">
        <v>261</v>
      </c>
      <c r="D107" s="511"/>
      <c r="E107" s="512"/>
      <c r="F107" s="513"/>
      <c r="G107" s="514"/>
      <c r="H107" s="198"/>
      <c r="I107" s="198"/>
      <c r="J107" s="198"/>
      <c r="K107" s="198"/>
      <c r="L107" s="198"/>
      <c r="M107" s="198"/>
      <c r="N107" s="195"/>
      <c r="O107" s="195"/>
      <c r="P107" s="195"/>
      <c r="Q107" s="195"/>
      <c r="R107" s="195"/>
      <c r="S107" s="195"/>
      <c r="T107" s="199"/>
      <c r="U107" s="195"/>
      <c r="V107" s="200"/>
      <c r="W107" s="200"/>
      <c r="X107" s="200"/>
      <c r="Y107" s="200"/>
      <c r="Z107" s="200"/>
      <c r="AA107" s="200"/>
      <c r="AB107" s="200"/>
      <c r="AC107" s="200"/>
      <c r="AD107" s="200"/>
      <c r="AE107" s="200" t="s">
        <v>143</v>
      </c>
      <c r="AF107" s="200"/>
      <c r="AG107" s="200"/>
      <c r="AH107" s="200"/>
      <c r="AI107" s="200"/>
      <c r="AJ107" s="200"/>
      <c r="AK107" s="200"/>
      <c r="AL107" s="200"/>
      <c r="AM107" s="200"/>
      <c r="AN107" s="200"/>
      <c r="AO107" s="200"/>
      <c r="AP107" s="200"/>
      <c r="AQ107" s="200"/>
      <c r="AR107" s="200"/>
      <c r="AS107" s="200"/>
      <c r="AT107" s="200"/>
      <c r="AU107" s="200"/>
      <c r="AV107" s="200"/>
      <c r="AW107" s="200"/>
      <c r="AX107" s="200"/>
      <c r="AY107" s="200"/>
      <c r="AZ107" s="200"/>
      <c r="BA107" s="201" t="str">
        <f>C107</f>
        <v>Plocha obrusné vrstvy.</v>
      </c>
      <c r="BB107" s="200"/>
      <c r="BC107" s="200"/>
      <c r="BD107" s="200"/>
      <c r="BE107" s="200"/>
      <c r="BF107" s="200"/>
      <c r="BG107" s="200"/>
      <c r="BH107" s="200"/>
    </row>
    <row r="108" spans="1:60" outlineLevel="1">
      <c r="A108" s="193"/>
      <c r="B108" s="193"/>
      <c r="C108" s="202" t="s">
        <v>258</v>
      </c>
      <c r="D108" s="203"/>
      <c r="E108" s="204">
        <v>605.25</v>
      </c>
      <c r="F108" s="198"/>
      <c r="G108" s="198"/>
      <c r="H108" s="198"/>
      <c r="I108" s="198"/>
      <c r="J108" s="198"/>
      <c r="K108" s="198"/>
      <c r="L108" s="198"/>
      <c r="M108" s="198"/>
      <c r="N108" s="195"/>
      <c r="O108" s="195"/>
      <c r="P108" s="195"/>
      <c r="Q108" s="195"/>
      <c r="R108" s="195"/>
      <c r="S108" s="195"/>
      <c r="T108" s="199"/>
      <c r="U108" s="195"/>
      <c r="V108" s="200"/>
      <c r="W108" s="200"/>
      <c r="X108" s="200"/>
      <c r="Y108" s="200"/>
      <c r="Z108" s="200"/>
      <c r="AA108" s="200"/>
      <c r="AB108" s="200"/>
      <c r="AC108" s="200"/>
      <c r="AD108" s="200"/>
      <c r="AE108" s="200" t="s">
        <v>145</v>
      </c>
      <c r="AF108" s="200">
        <v>0</v>
      </c>
      <c r="AG108" s="200"/>
      <c r="AH108" s="200"/>
      <c r="AI108" s="200"/>
      <c r="AJ108" s="200"/>
      <c r="AK108" s="200"/>
      <c r="AL108" s="200"/>
      <c r="AM108" s="200"/>
      <c r="AN108" s="200"/>
      <c r="AO108" s="200"/>
      <c r="AP108" s="200"/>
      <c r="AQ108" s="200"/>
      <c r="AR108" s="200"/>
      <c r="AS108" s="200"/>
      <c r="AT108" s="200"/>
      <c r="AU108" s="200"/>
      <c r="AV108" s="200"/>
      <c r="AW108" s="200"/>
      <c r="AX108" s="200"/>
      <c r="AY108" s="200"/>
      <c r="AZ108" s="200"/>
      <c r="BA108" s="200"/>
      <c r="BB108" s="200"/>
      <c r="BC108" s="200"/>
      <c r="BD108" s="200"/>
      <c r="BE108" s="200"/>
      <c r="BF108" s="200"/>
      <c r="BG108" s="200"/>
      <c r="BH108" s="200"/>
    </row>
    <row r="109" spans="1:60" ht="22.5" outlineLevel="1">
      <c r="A109" s="193">
        <v>35</v>
      </c>
      <c r="B109" s="193" t="s">
        <v>262</v>
      </c>
      <c r="C109" s="194" t="s">
        <v>263</v>
      </c>
      <c r="D109" s="195" t="s">
        <v>157</v>
      </c>
      <c r="E109" s="196">
        <v>176.39</v>
      </c>
      <c r="F109" s="197">
        <f>H109+J109</f>
        <v>0</v>
      </c>
      <c r="G109" s="198">
        <f>ROUND(E109*F109,2)</f>
        <v>0</v>
      </c>
      <c r="H109" s="198"/>
      <c r="I109" s="198">
        <f>ROUND(E109*H109,2)</f>
        <v>0</v>
      </c>
      <c r="J109" s="198"/>
      <c r="K109" s="198">
        <f>ROUND(E109*J109,2)</f>
        <v>0</v>
      </c>
      <c r="L109" s="198">
        <v>21</v>
      </c>
      <c r="M109" s="198">
        <f>G109*(1+L109/100)</f>
        <v>0</v>
      </c>
      <c r="N109" s="195">
        <v>0.378</v>
      </c>
      <c r="O109" s="195">
        <f>ROUND(E109*N109,5)</f>
        <v>66.675420000000003</v>
      </c>
      <c r="P109" s="195">
        <v>0</v>
      </c>
      <c r="Q109" s="195">
        <f>ROUND(E109*P109,5)</f>
        <v>0</v>
      </c>
      <c r="R109" s="195"/>
      <c r="S109" s="195"/>
      <c r="T109" s="199">
        <v>2.5999999999999999E-2</v>
      </c>
      <c r="U109" s="195">
        <f>ROUND(E109*T109,2)</f>
        <v>4.59</v>
      </c>
      <c r="V109" s="200"/>
      <c r="W109" s="200"/>
      <c r="X109" s="200"/>
      <c r="Y109" s="200"/>
      <c r="Z109" s="200"/>
      <c r="AA109" s="200"/>
      <c r="AB109" s="200"/>
      <c r="AC109" s="200"/>
      <c r="AD109" s="200"/>
      <c r="AE109" s="200" t="s">
        <v>141</v>
      </c>
      <c r="AF109" s="200"/>
      <c r="AG109" s="200"/>
      <c r="AH109" s="200"/>
      <c r="AI109" s="200"/>
      <c r="AJ109" s="200"/>
      <c r="AK109" s="200"/>
      <c r="AL109" s="200"/>
      <c r="AM109" s="200"/>
      <c r="AN109" s="200"/>
      <c r="AO109" s="200"/>
      <c r="AP109" s="200"/>
      <c r="AQ109" s="200"/>
      <c r="AR109" s="200"/>
      <c r="AS109" s="200"/>
      <c r="AT109" s="200"/>
      <c r="AU109" s="200"/>
      <c r="AV109" s="200"/>
      <c r="AW109" s="200"/>
      <c r="AX109" s="200"/>
      <c r="AY109" s="200"/>
      <c r="AZ109" s="200"/>
      <c r="BA109" s="200"/>
      <c r="BB109" s="200"/>
      <c r="BC109" s="200"/>
      <c r="BD109" s="200"/>
      <c r="BE109" s="200"/>
      <c r="BF109" s="200"/>
      <c r="BG109" s="200"/>
      <c r="BH109" s="200"/>
    </row>
    <row r="110" spans="1:60" outlineLevel="1">
      <c r="A110" s="193"/>
      <c r="B110" s="193"/>
      <c r="C110" s="510" t="s">
        <v>264</v>
      </c>
      <c r="D110" s="511"/>
      <c r="E110" s="512"/>
      <c r="F110" s="513"/>
      <c r="G110" s="514"/>
      <c r="H110" s="198"/>
      <c r="I110" s="198"/>
      <c r="J110" s="198"/>
      <c r="K110" s="198"/>
      <c r="L110" s="198"/>
      <c r="M110" s="198"/>
      <c r="N110" s="195"/>
      <c r="O110" s="195"/>
      <c r="P110" s="195"/>
      <c r="Q110" s="195"/>
      <c r="R110" s="195"/>
      <c r="S110" s="195"/>
      <c r="T110" s="199"/>
      <c r="U110" s="195"/>
      <c r="V110" s="200"/>
      <c r="W110" s="200"/>
      <c r="X110" s="200"/>
      <c r="Y110" s="200"/>
      <c r="Z110" s="200"/>
      <c r="AA110" s="200"/>
      <c r="AB110" s="200"/>
      <c r="AC110" s="200"/>
      <c r="AD110" s="200"/>
      <c r="AE110" s="200" t="s">
        <v>143</v>
      </c>
      <c r="AF110" s="200"/>
      <c r="AG110" s="200"/>
      <c r="AH110" s="200"/>
      <c r="AI110" s="200"/>
      <c r="AJ110" s="200"/>
      <c r="AK110" s="200"/>
      <c r="AL110" s="200"/>
      <c r="AM110" s="200"/>
      <c r="AN110" s="200"/>
      <c r="AO110" s="200"/>
      <c r="AP110" s="200"/>
      <c r="AQ110" s="200"/>
      <c r="AR110" s="200"/>
      <c r="AS110" s="200"/>
      <c r="AT110" s="200"/>
      <c r="AU110" s="200"/>
      <c r="AV110" s="200"/>
      <c r="AW110" s="200"/>
      <c r="AX110" s="200"/>
      <c r="AY110" s="200"/>
      <c r="AZ110" s="200"/>
      <c r="BA110" s="201" t="str">
        <f>C110</f>
        <v>Konstrukční vrstva chodníku.</v>
      </c>
      <c r="BB110" s="200"/>
      <c r="BC110" s="200"/>
      <c r="BD110" s="200"/>
      <c r="BE110" s="200"/>
      <c r="BF110" s="200"/>
      <c r="BG110" s="200"/>
      <c r="BH110" s="200"/>
    </row>
    <row r="111" spans="1:60" outlineLevel="1">
      <c r="A111" s="193"/>
      <c r="B111" s="193"/>
      <c r="C111" s="202" t="s">
        <v>265</v>
      </c>
      <c r="D111" s="203"/>
      <c r="E111" s="204">
        <v>176.39</v>
      </c>
      <c r="F111" s="198"/>
      <c r="G111" s="198"/>
      <c r="H111" s="198"/>
      <c r="I111" s="198"/>
      <c r="J111" s="198"/>
      <c r="K111" s="198"/>
      <c r="L111" s="198"/>
      <c r="M111" s="198"/>
      <c r="N111" s="195"/>
      <c r="O111" s="195"/>
      <c r="P111" s="195"/>
      <c r="Q111" s="195"/>
      <c r="R111" s="195"/>
      <c r="S111" s="195"/>
      <c r="T111" s="199"/>
      <c r="U111" s="195"/>
      <c r="V111" s="200"/>
      <c r="W111" s="200"/>
      <c r="X111" s="200"/>
      <c r="Y111" s="200"/>
      <c r="Z111" s="200"/>
      <c r="AA111" s="200"/>
      <c r="AB111" s="200"/>
      <c r="AC111" s="200"/>
      <c r="AD111" s="200"/>
      <c r="AE111" s="200" t="s">
        <v>145</v>
      </c>
      <c r="AF111" s="200">
        <v>0</v>
      </c>
      <c r="AG111" s="200"/>
      <c r="AH111" s="200"/>
      <c r="AI111" s="200"/>
      <c r="AJ111" s="200"/>
      <c r="AK111" s="200"/>
      <c r="AL111" s="200"/>
      <c r="AM111" s="200"/>
      <c r="AN111" s="200"/>
      <c r="AO111" s="200"/>
      <c r="AP111" s="200"/>
      <c r="AQ111" s="200"/>
      <c r="AR111" s="200"/>
      <c r="AS111" s="200"/>
      <c r="AT111" s="200"/>
      <c r="AU111" s="200"/>
      <c r="AV111" s="200"/>
      <c r="AW111" s="200"/>
      <c r="AX111" s="200"/>
      <c r="AY111" s="200"/>
      <c r="AZ111" s="200"/>
      <c r="BA111" s="200"/>
      <c r="BB111" s="200"/>
      <c r="BC111" s="200"/>
      <c r="BD111" s="200"/>
      <c r="BE111" s="200"/>
      <c r="BF111" s="200"/>
      <c r="BG111" s="200"/>
      <c r="BH111" s="200"/>
    </row>
    <row r="112" spans="1:60" ht="22.5" outlineLevel="1">
      <c r="A112" s="193">
        <v>36</v>
      </c>
      <c r="B112" s="193" t="s">
        <v>266</v>
      </c>
      <c r="C112" s="194" t="s">
        <v>267</v>
      </c>
      <c r="D112" s="195" t="s">
        <v>157</v>
      </c>
      <c r="E112" s="196">
        <v>147.69</v>
      </c>
      <c r="F112" s="197">
        <f>H112+J112</f>
        <v>0</v>
      </c>
      <c r="G112" s="198">
        <f>ROUND(E112*F112,2)</f>
        <v>0</v>
      </c>
      <c r="H112" s="198"/>
      <c r="I112" s="198">
        <f>ROUND(E112*H112,2)</f>
        <v>0</v>
      </c>
      <c r="J112" s="198"/>
      <c r="K112" s="198">
        <f>ROUND(E112*J112,2)</f>
        <v>0</v>
      </c>
      <c r="L112" s="198">
        <v>21</v>
      </c>
      <c r="M112" s="198">
        <f>G112*(1+L112/100)</f>
        <v>0</v>
      </c>
      <c r="N112" s="195">
        <v>0.378</v>
      </c>
      <c r="O112" s="195">
        <f>ROUND(E112*N112,5)</f>
        <v>55.826819999999998</v>
      </c>
      <c r="P112" s="195">
        <v>0</v>
      </c>
      <c r="Q112" s="195">
        <f>ROUND(E112*P112,5)</f>
        <v>0</v>
      </c>
      <c r="R112" s="195"/>
      <c r="S112" s="195"/>
      <c r="T112" s="199">
        <v>2.5999999999999999E-2</v>
      </c>
      <c r="U112" s="195">
        <f>ROUND(E112*T112,2)</f>
        <v>3.84</v>
      </c>
      <c r="V112" s="200"/>
      <c r="W112" s="200"/>
      <c r="X112" s="200"/>
      <c r="Y112" s="200"/>
      <c r="Z112" s="200"/>
      <c r="AA112" s="200"/>
      <c r="AB112" s="200"/>
      <c r="AC112" s="200"/>
      <c r="AD112" s="200"/>
      <c r="AE112" s="200" t="s">
        <v>141</v>
      </c>
      <c r="AF112" s="200"/>
      <c r="AG112" s="200"/>
      <c r="AH112" s="200"/>
      <c r="AI112" s="200"/>
      <c r="AJ112" s="200"/>
      <c r="AK112" s="200"/>
      <c r="AL112" s="200"/>
      <c r="AM112" s="200"/>
      <c r="AN112" s="200"/>
      <c r="AO112" s="200"/>
      <c r="AP112" s="200"/>
      <c r="AQ112" s="200"/>
      <c r="AR112" s="200"/>
      <c r="AS112" s="200"/>
      <c r="AT112" s="200"/>
      <c r="AU112" s="200"/>
      <c r="AV112" s="200"/>
      <c r="AW112" s="200"/>
      <c r="AX112" s="200"/>
      <c r="AY112" s="200"/>
      <c r="AZ112" s="200"/>
      <c r="BA112" s="200"/>
      <c r="BB112" s="200"/>
      <c r="BC112" s="200"/>
      <c r="BD112" s="200"/>
      <c r="BE112" s="200"/>
      <c r="BF112" s="200"/>
      <c r="BG112" s="200"/>
      <c r="BH112" s="200"/>
    </row>
    <row r="113" spans="1:60" outlineLevel="1">
      <c r="A113" s="193"/>
      <c r="B113" s="193"/>
      <c r="C113" s="510" t="s">
        <v>264</v>
      </c>
      <c r="D113" s="511"/>
      <c r="E113" s="512"/>
      <c r="F113" s="513"/>
      <c r="G113" s="514"/>
      <c r="H113" s="198"/>
      <c r="I113" s="198"/>
      <c r="J113" s="198"/>
      <c r="K113" s="198"/>
      <c r="L113" s="198"/>
      <c r="M113" s="198"/>
      <c r="N113" s="195"/>
      <c r="O113" s="195"/>
      <c r="P113" s="195"/>
      <c r="Q113" s="195"/>
      <c r="R113" s="195"/>
      <c r="S113" s="195"/>
      <c r="T113" s="199"/>
      <c r="U113" s="195"/>
      <c r="V113" s="200"/>
      <c r="W113" s="200"/>
      <c r="X113" s="200"/>
      <c r="Y113" s="200"/>
      <c r="Z113" s="200"/>
      <c r="AA113" s="200"/>
      <c r="AB113" s="200"/>
      <c r="AC113" s="200"/>
      <c r="AD113" s="200"/>
      <c r="AE113" s="200" t="s">
        <v>143</v>
      </c>
      <c r="AF113" s="200"/>
      <c r="AG113" s="200"/>
      <c r="AH113" s="200"/>
      <c r="AI113" s="200"/>
      <c r="AJ113" s="200"/>
      <c r="AK113" s="200"/>
      <c r="AL113" s="200"/>
      <c r="AM113" s="200"/>
      <c r="AN113" s="200"/>
      <c r="AO113" s="200"/>
      <c r="AP113" s="200"/>
      <c r="AQ113" s="200"/>
      <c r="AR113" s="200"/>
      <c r="AS113" s="200"/>
      <c r="AT113" s="200"/>
      <c r="AU113" s="200"/>
      <c r="AV113" s="200"/>
      <c r="AW113" s="200"/>
      <c r="AX113" s="200"/>
      <c r="AY113" s="200"/>
      <c r="AZ113" s="200"/>
      <c r="BA113" s="201" t="str">
        <f>C113</f>
        <v>Konstrukční vrstva chodníku.</v>
      </c>
      <c r="BB113" s="200"/>
      <c r="BC113" s="200"/>
      <c r="BD113" s="200"/>
      <c r="BE113" s="200"/>
      <c r="BF113" s="200"/>
      <c r="BG113" s="200"/>
      <c r="BH113" s="200"/>
    </row>
    <row r="114" spans="1:60" outlineLevel="1">
      <c r="A114" s="193"/>
      <c r="B114" s="193"/>
      <c r="C114" s="202" t="s">
        <v>268</v>
      </c>
      <c r="D114" s="203"/>
      <c r="E114" s="204">
        <v>147.69</v>
      </c>
      <c r="F114" s="198"/>
      <c r="G114" s="198"/>
      <c r="H114" s="198"/>
      <c r="I114" s="198"/>
      <c r="J114" s="198"/>
      <c r="K114" s="198"/>
      <c r="L114" s="198"/>
      <c r="M114" s="198"/>
      <c r="N114" s="195"/>
      <c r="O114" s="195"/>
      <c r="P114" s="195"/>
      <c r="Q114" s="195"/>
      <c r="R114" s="195"/>
      <c r="S114" s="195"/>
      <c r="T114" s="199"/>
      <c r="U114" s="195"/>
      <c r="V114" s="200"/>
      <c r="W114" s="200"/>
      <c r="X114" s="200"/>
      <c r="Y114" s="200"/>
      <c r="Z114" s="200"/>
      <c r="AA114" s="200"/>
      <c r="AB114" s="200"/>
      <c r="AC114" s="200"/>
      <c r="AD114" s="200"/>
      <c r="AE114" s="200" t="s">
        <v>145</v>
      </c>
      <c r="AF114" s="200">
        <v>0</v>
      </c>
      <c r="AG114" s="200"/>
      <c r="AH114" s="200"/>
      <c r="AI114" s="200"/>
      <c r="AJ114" s="200"/>
      <c r="AK114" s="200"/>
      <c r="AL114" s="200"/>
      <c r="AM114" s="200"/>
      <c r="AN114" s="200"/>
      <c r="AO114" s="200"/>
      <c r="AP114" s="200"/>
      <c r="AQ114" s="200"/>
      <c r="AR114" s="200"/>
      <c r="AS114" s="200"/>
      <c r="AT114" s="200"/>
      <c r="AU114" s="200"/>
      <c r="AV114" s="200"/>
      <c r="AW114" s="200"/>
      <c r="AX114" s="200"/>
      <c r="AY114" s="200"/>
      <c r="AZ114" s="200"/>
      <c r="BA114" s="200"/>
      <c r="BB114" s="200"/>
      <c r="BC114" s="200"/>
      <c r="BD114" s="200"/>
      <c r="BE114" s="200"/>
      <c r="BF114" s="200"/>
      <c r="BG114" s="200"/>
      <c r="BH114" s="200"/>
    </row>
    <row r="115" spans="1:60" outlineLevel="1">
      <c r="A115" s="193">
        <v>37</v>
      </c>
      <c r="B115" s="193" t="s">
        <v>269</v>
      </c>
      <c r="C115" s="194" t="s">
        <v>270</v>
      </c>
      <c r="D115" s="195" t="s">
        <v>157</v>
      </c>
      <c r="E115" s="196">
        <v>147.69</v>
      </c>
      <c r="F115" s="197">
        <f>H115+J115</f>
        <v>0</v>
      </c>
      <c r="G115" s="198">
        <f>ROUND(E115*F115,2)</f>
        <v>0</v>
      </c>
      <c r="H115" s="198"/>
      <c r="I115" s="198">
        <f>ROUND(E115*H115,2)</f>
        <v>0</v>
      </c>
      <c r="J115" s="198"/>
      <c r="K115" s="198">
        <f>ROUND(E115*J115,2)</f>
        <v>0</v>
      </c>
      <c r="L115" s="198">
        <v>21</v>
      </c>
      <c r="M115" s="198">
        <f>G115*(1+L115/100)</f>
        <v>0</v>
      </c>
      <c r="N115" s="195">
        <v>7.3899999999999993E-2</v>
      </c>
      <c r="O115" s="195">
        <f>ROUND(E115*N115,5)</f>
        <v>10.914289999999999</v>
      </c>
      <c r="P115" s="195">
        <v>0</v>
      </c>
      <c r="Q115" s="195">
        <f>ROUND(E115*P115,5)</f>
        <v>0</v>
      </c>
      <c r="R115" s="195"/>
      <c r="S115" s="195"/>
      <c r="T115" s="199">
        <v>0.47799999999999998</v>
      </c>
      <c r="U115" s="195">
        <f>ROUND(E115*T115,2)</f>
        <v>70.599999999999994</v>
      </c>
      <c r="V115" s="200"/>
      <c r="W115" s="200"/>
      <c r="X115" s="200"/>
      <c r="Y115" s="200"/>
      <c r="Z115" s="200"/>
      <c r="AA115" s="200"/>
      <c r="AB115" s="200"/>
      <c r="AC115" s="200"/>
      <c r="AD115" s="200"/>
      <c r="AE115" s="200" t="s">
        <v>141</v>
      </c>
      <c r="AF115" s="200"/>
      <c r="AG115" s="200"/>
      <c r="AH115" s="200"/>
      <c r="AI115" s="200"/>
      <c r="AJ115" s="200"/>
      <c r="AK115" s="200"/>
      <c r="AL115" s="200"/>
      <c r="AM115" s="200"/>
      <c r="AN115" s="200"/>
      <c r="AO115" s="200"/>
      <c r="AP115" s="200"/>
      <c r="AQ115" s="200"/>
      <c r="AR115" s="200"/>
      <c r="AS115" s="200"/>
      <c r="AT115" s="200"/>
      <c r="AU115" s="200"/>
      <c r="AV115" s="200"/>
      <c r="AW115" s="200"/>
      <c r="AX115" s="200"/>
      <c r="AY115" s="200"/>
      <c r="AZ115" s="200"/>
      <c r="BA115" s="200"/>
      <c r="BB115" s="200"/>
      <c r="BC115" s="200"/>
      <c r="BD115" s="200"/>
      <c r="BE115" s="200"/>
      <c r="BF115" s="200"/>
      <c r="BG115" s="200"/>
      <c r="BH115" s="200"/>
    </row>
    <row r="116" spans="1:60" outlineLevel="1">
      <c r="A116" s="193"/>
      <c r="B116" s="193"/>
      <c r="C116" s="202" t="s">
        <v>268</v>
      </c>
      <c r="D116" s="203"/>
      <c r="E116" s="204">
        <v>147.69</v>
      </c>
      <c r="F116" s="198"/>
      <c r="G116" s="198"/>
      <c r="H116" s="198"/>
      <c r="I116" s="198"/>
      <c r="J116" s="198"/>
      <c r="K116" s="198"/>
      <c r="L116" s="198"/>
      <c r="M116" s="198"/>
      <c r="N116" s="195"/>
      <c r="O116" s="195"/>
      <c r="P116" s="195"/>
      <c r="Q116" s="195"/>
      <c r="R116" s="195"/>
      <c r="S116" s="195"/>
      <c r="T116" s="199"/>
      <c r="U116" s="195"/>
      <c r="V116" s="200"/>
      <c r="W116" s="200"/>
      <c r="X116" s="200"/>
      <c r="Y116" s="200"/>
      <c r="Z116" s="200"/>
      <c r="AA116" s="200"/>
      <c r="AB116" s="200"/>
      <c r="AC116" s="200"/>
      <c r="AD116" s="200"/>
      <c r="AE116" s="200" t="s">
        <v>145</v>
      </c>
      <c r="AF116" s="200">
        <v>0</v>
      </c>
      <c r="AG116" s="200"/>
      <c r="AH116" s="200"/>
      <c r="AI116" s="200"/>
      <c r="AJ116" s="200"/>
      <c r="AK116" s="200"/>
      <c r="AL116" s="200"/>
      <c r="AM116" s="200"/>
      <c r="AN116" s="200"/>
      <c r="AO116" s="200"/>
      <c r="AP116" s="200"/>
      <c r="AQ116" s="200"/>
      <c r="AR116" s="200"/>
      <c r="AS116" s="200"/>
      <c r="AT116" s="200"/>
      <c r="AU116" s="200"/>
      <c r="AV116" s="200"/>
      <c r="AW116" s="200"/>
      <c r="AX116" s="200"/>
      <c r="AY116" s="200"/>
      <c r="AZ116" s="200"/>
      <c r="BA116" s="200"/>
      <c r="BB116" s="200"/>
      <c r="BC116" s="200"/>
      <c r="BD116" s="200"/>
      <c r="BE116" s="200"/>
      <c r="BF116" s="200"/>
      <c r="BG116" s="200"/>
      <c r="BH116" s="200"/>
    </row>
    <row r="117" spans="1:60" outlineLevel="1">
      <c r="A117" s="193">
        <v>38</v>
      </c>
      <c r="B117" s="193" t="s">
        <v>271</v>
      </c>
      <c r="C117" s="194" t="s">
        <v>272</v>
      </c>
      <c r="D117" s="195" t="s">
        <v>157</v>
      </c>
      <c r="E117" s="196">
        <v>132</v>
      </c>
      <c r="F117" s="197">
        <f>H117+J117</f>
        <v>0</v>
      </c>
      <c r="G117" s="198">
        <f>ROUND(E117*F117,2)</f>
        <v>0</v>
      </c>
      <c r="H117" s="198"/>
      <c r="I117" s="198">
        <f>ROUND(E117*H117,2)</f>
        <v>0</v>
      </c>
      <c r="J117" s="198"/>
      <c r="K117" s="198">
        <f>ROUND(E117*J117,2)</f>
        <v>0</v>
      </c>
      <c r="L117" s="198">
        <v>21</v>
      </c>
      <c r="M117" s="198">
        <f>G117*(1+L117/100)</f>
        <v>0</v>
      </c>
      <c r="N117" s="195">
        <v>0.152</v>
      </c>
      <c r="O117" s="195">
        <f>ROUND(E117*N117,5)</f>
        <v>20.064</v>
      </c>
      <c r="P117" s="195">
        <v>0</v>
      </c>
      <c r="Q117" s="195">
        <f>ROUND(E117*P117,5)</f>
        <v>0</v>
      </c>
      <c r="R117" s="195"/>
      <c r="S117" s="195"/>
      <c r="T117" s="199">
        <v>0</v>
      </c>
      <c r="U117" s="195">
        <f>ROUND(E117*T117,2)</f>
        <v>0</v>
      </c>
      <c r="V117" s="200"/>
      <c r="W117" s="200"/>
      <c r="X117" s="200"/>
      <c r="Y117" s="200"/>
      <c r="Z117" s="200"/>
      <c r="AA117" s="200"/>
      <c r="AB117" s="200"/>
      <c r="AC117" s="200"/>
      <c r="AD117" s="200"/>
      <c r="AE117" s="200" t="s">
        <v>238</v>
      </c>
      <c r="AF117" s="200"/>
      <c r="AG117" s="200"/>
      <c r="AH117" s="200"/>
      <c r="AI117" s="200"/>
      <c r="AJ117" s="200"/>
      <c r="AK117" s="200"/>
      <c r="AL117" s="200"/>
      <c r="AM117" s="200"/>
      <c r="AN117" s="200"/>
      <c r="AO117" s="200"/>
      <c r="AP117" s="200"/>
      <c r="AQ117" s="200"/>
      <c r="AR117" s="200"/>
      <c r="AS117" s="200"/>
      <c r="AT117" s="200"/>
      <c r="AU117" s="200"/>
      <c r="AV117" s="200"/>
      <c r="AW117" s="200"/>
      <c r="AX117" s="200"/>
      <c r="AY117" s="200"/>
      <c r="AZ117" s="200"/>
      <c r="BA117" s="200"/>
      <c r="BB117" s="200"/>
      <c r="BC117" s="200"/>
      <c r="BD117" s="200"/>
      <c r="BE117" s="200"/>
      <c r="BF117" s="200"/>
      <c r="BG117" s="200"/>
      <c r="BH117" s="200"/>
    </row>
    <row r="118" spans="1:60" outlineLevel="1">
      <c r="A118" s="193"/>
      <c r="B118" s="193"/>
      <c r="C118" s="510" t="s">
        <v>273</v>
      </c>
      <c r="D118" s="511"/>
      <c r="E118" s="512"/>
      <c r="F118" s="513"/>
      <c r="G118" s="514"/>
      <c r="H118" s="198"/>
      <c r="I118" s="198"/>
      <c r="J118" s="198"/>
      <c r="K118" s="198"/>
      <c r="L118" s="198"/>
      <c r="M118" s="198"/>
      <c r="N118" s="195"/>
      <c r="O118" s="195"/>
      <c r="P118" s="195"/>
      <c r="Q118" s="195"/>
      <c r="R118" s="195"/>
      <c r="S118" s="195"/>
      <c r="T118" s="199"/>
      <c r="U118" s="195"/>
      <c r="V118" s="200"/>
      <c r="W118" s="200"/>
      <c r="X118" s="200"/>
      <c r="Y118" s="200"/>
      <c r="Z118" s="200"/>
      <c r="AA118" s="200"/>
      <c r="AB118" s="200"/>
      <c r="AC118" s="200"/>
      <c r="AD118" s="200"/>
      <c r="AE118" s="200" t="s">
        <v>143</v>
      </c>
      <c r="AF118" s="200"/>
      <c r="AG118" s="200"/>
      <c r="AH118" s="200"/>
      <c r="AI118" s="200"/>
      <c r="AJ118" s="200"/>
      <c r="AK118" s="200"/>
      <c r="AL118" s="200"/>
      <c r="AM118" s="200"/>
      <c r="AN118" s="200"/>
      <c r="AO118" s="200"/>
      <c r="AP118" s="200"/>
      <c r="AQ118" s="200"/>
      <c r="AR118" s="200"/>
      <c r="AS118" s="200"/>
      <c r="AT118" s="200"/>
      <c r="AU118" s="200"/>
      <c r="AV118" s="200"/>
      <c r="AW118" s="200"/>
      <c r="AX118" s="200"/>
      <c r="AY118" s="200"/>
      <c r="AZ118" s="200"/>
      <c r="BA118" s="201" t="str">
        <f>C118</f>
        <v>Připočte se 1% ztratného, dorovná na celé m2.</v>
      </c>
      <c r="BB118" s="200"/>
      <c r="BC118" s="200"/>
      <c r="BD118" s="200"/>
      <c r="BE118" s="200"/>
      <c r="BF118" s="200"/>
      <c r="BG118" s="200"/>
      <c r="BH118" s="200"/>
    </row>
    <row r="119" spans="1:60" outlineLevel="1">
      <c r="A119" s="193"/>
      <c r="B119" s="193"/>
      <c r="C119" s="202" t="s">
        <v>274</v>
      </c>
      <c r="D119" s="203"/>
      <c r="E119" s="204">
        <v>131.97669999999999</v>
      </c>
      <c r="F119" s="198"/>
      <c r="G119" s="198"/>
      <c r="H119" s="198"/>
      <c r="I119" s="198"/>
      <c r="J119" s="198"/>
      <c r="K119" s="198"/>
      <c r="L119" s="198"/>
      <c r="M119" s="198"/>
      <c r="N119" s="195"/>
      <c r="O119" s="195"/>
      <c r="P119" s="195"/>
      <c r="Q119" s="195"/>
      <c r="R119" s="195"/>
      <c r="S119" s="195"/>
      <c r="T119" s="199"/>
      <c r="U119" s="195"/>
      <c r="V119" s="200"/>
      <c r="W119" s="200"/>
      <c r="X119" s="200"/>
      <c r="Y119" s="200"/>
      <c r="Z119" s="200"/>
      <c r="AA119" s="200"/>
      <c r="AB119" s="200"/>
      <c r="AC119" s="200"/>
      <c r="AD119" s="200"/>
      <c r="AE119" s="200" t="s">
        <v>145</v>
      </c>
      <c r="AF119" s="200">
        <v>0</v>
      </c>
      <c r="AG119" s="200"/>
      <c r="AH119" s="200"/>
      <c r="AI119" s="200"/>
      <c r="AJ119" s="200"/>
      <c r="AK119" s="200"/>
      <c r="AL119" s="200"/>
      <c r="AM119" s="200"/>
      <c r="AN119" s="200"/>
      <c r="AO119" s="200"/>
      <c r="AP119" s="200"/>
      <c r="AQ119" s="200"/>
      <c r="AR119" s="200"/>
      <c r="AS119" s="200"/>
      <c r="AT119" s="200"/>
      <c r="AU119" s="200"/>
      <c r="AV119" s="200"/>
      <c r="AW119" s="200"/>
      <c r="AX119" s="200"/>
      <c r="AY119" s="200"/>
      <c r="AZ119" s="200"/>
      <c r="BA119" s="200"/>
      <c r="BB119" s="200"/>
      <c r="BC119" s="200"/>
      <c r="BD119" s="200"/>
      <c r="BE119" s="200"/>
      <c r="BF119" s="200"/>
      <c r="BG119" s="200"/>
      <c r="BH119" s="200"/>
    </row>
    <row r="120" spans="1:60" outlineLevel="1">
      <c r="A120" s="193"/>
      <c r="B120" s="193"/>
      <c r="C120" s="202" t="s">
        <v>275</v>
      </c>
      <c r="D120" s="203"/>
      <c r="E120" s="204">
        <v>2.3300000000006101E-2</v>
      </c>
      <c r="F120" s="198"/>
      <c r="G120" s="198"/>
      <c r="H120" s="198"/>
      <c r="I120" s="198"/>
      <c r="J120" s="198"/>
      <c r="K120" s="198"/>
      <c r="L120" s="198"/>
      <c r="M120" s="198"/>
      <c r="N120" s="195"/>
      <c r="O120" s="195"/>
      <c r="P120" s="195"/>
      <c r="Q120" s="195"/>
      <c r="R120" s="195"/>
      <c r="S120" s="195"/>
      <c r="T120" s="199"/>
      <c r="U120" s="195"/>
      <c r="V120" s="200"/>
      <c r="W120" s="200"/>
      <c r="X120" s="200"/>
      <c r="Y120" s="200"/>
      <c r="Z120" s="200"/>
      <c r="AA120" s="200"/>
      <c r="AB120" s="200"/>
      <c r="AC120" s="200"/>
      <c r="AD120" s="200"/>
      <c r="AE120" s="200" t="s">
        <v>145</v>
      </c>
      <c r="AF120" s="200">
        <v>0</v>
      </c>
      <c r="AG120" s="200"/>
      <c r="AH120" s="200"/>
      <c r="AI120" s="200"/>
      <c r="AJ120" s="200"/>
      <c r="AK120" s="200"/>
      <c r="AL120" s="200"/>
      <c r="AM120" s="200"/>
      <c r="AN120" s="200"/>
      <c r="AO120" s="200"/>
      <c r="AP120" s="200"/>
      <c r="AQ120" s="200"/>
      <c r="AR120" s="200"/>
      <c r="AS120" s="200"/>
      <c r="AT120" s="200"/>
      <c r="AU120" s="200"/>
      <c r="AV120" s="200"/>
      <c r="AW120" s="200"/>
      <c r="AX120" s="200"/>
      <c r="AY120" s="200"/>
      <c r="AZ120" s="200"/>
      <c r="BA120" s="200"/>
      <c r="BB120" s="200"/>
      <c r="BC120" s="200"/>
      <c r="BD120" s="200"/>
      <c r="BE120" s="200"/>
      <c r="BF120" s="200"/>
      <c r="BG120" s="200"/>
      <c r="BH120" s="200"/>
    </row>
    <row r="121" spans="1:60" ht="22.5" outlineLevel="1">
      <c r="A121" s="193">
        <v>39</v>
      </c>
      <c r="B121" s="193" t="s">
        <v>276</v>
      </c>
      <c r="C121" s="194" t="s">
        <v>277</v>
      </c>
      <c r="D121" s="195" t="s">
        <v>157</v>
      </c>
      <c r="E121" s="196">
        <v>5</v>
      </c>
      <c r="F121" s="197">
        <f>H121+J121</f>
        <v>0</v>
      </c>
      <c r="G121" s="198">
        <f>ROUND(E121*F121,2)</f>
        <v>0</v>
      </c>
      <c r="H121" s="198"/>
      <c r="I121" s="198">
        <f>ROUND(E121*H121,2)</f>
        <v>0</v>
      </c>
      <c r="J121" s="198"/>
      <c r="K121" s="198">
        <f>ROUND(E121*J121,2)</f>
        <v>0</v>
      </c>
      <c r="L121" s="198">
        <v>21</v>
      </c>
      <c r="M121" s="198">
        <f>G121*(1+L121/100)</f>
        <v>0</v>
      </c>
      <c r="N121" s="195">
        <v>0.17599999999999999</v>
      </c>
      <c r="O121" s="195">
        <f>ROUND(E121*N121,5)</f>
        <v>0.88</v>
      </c>
      <c r="P121" s="195">
        <v>0</v>
      </c>
      <c r="Q121" s="195">
        <f>ROUND(E121*P121,5)</f>
        <v>0</v>
      </c>
      <c r="R121" s="195"/>
      <c r="S121" s="195"/>
      <c r="T121" s="199">
        <v>0</v>
      </c>
      <c r="U121" s="195">
        <f>ROUND(E121*T121,2)</f>
        <v>0</v>
      </c>
      <c r="V121" s="200"/>
      <c r="W121" s="200"/>
      <c r="X121" s="200"/>
      <c r="Y121" s="200"/>
      <c r="Z121" s="200"/>
      <c r="AA121" s="200"/>
      <c r="AB121" s="200"/>
      <c r="AC121" s="200"/>
      <c r="AD121" s="200"/>
      <c r="AE121" s="200" t="s">
        <v>238</v>
      </c>
      <c r="AF121" s="200"/>
      <c r="AG121" s="200"/>
      <c r="AH121" s="200"/>
      <c r="AI121" s="200"/>
      <c r="AJ121" s="200"/>
      <c r="AK121" s="200"/>
      <c r="AL121" s="200"/>
      <c r="AM121" s="200"/>
      <c r="AN121" s="200"/>
      <c r="AO121" s="200"/>
      <c r="AP121" s="200"/>
      <c r="AQ121" s="200"/>
      <c r="AR121" s="200"/>
      <c r="AS121" s="200"/>
      <c r="AT121" s="200"/>
      <c r="AU121" s="200"/>
      <c r="AV121" s="200"/>
      <c r="AW121" s="200"/>
      <c r="AX121" s="200"/>
      <c r="AY121" s="200"/>
      <c r="AZ121" s="200"/>
      <c r="BA121" s="200"/>
      <c r="BB121" s="200"/>
      <c r="BC121" s="200"/>
      <c r="BD121" s="200"/>
      <c r="BE121" s="200"/>
      <c r="BF121" s="200"/>
      <c r="BG121" s="200"/>
      <c r="BH121" s="200"/>
    </row>
    <row r="122" spans="1:60" outlineLevel="1">
      <c r="A122" s="193"/>
      <c r="B122" s="193"/>
      <c r="C122" s="510" t="s">
        <v>278</v>
      </c>
      <c r="D122" s="511"/>
      <c r="E122" s="512"/>
      <c r="F122" s="513"/>
      <c r="G122" s="514"/>
      <c r="H122" s="198"/>
      <c r="I122" s="198"/>
      <c r="J122" s="198"/>
      <c r="K122" s="198"/>
      <c r="L122" s="198"/>
      <c r="M122" s="198"/>
      <c r="N122" s="195"/>
      <c r="O122" s="195"/>
      <c r="P122" s="195"/>
      <c r="Q122" s="195"/>
      <c r="R122" s="195"/>
      <c r="S122" s="195"/>
      <c r="T122" s="199"/>
      <c r="U122" s="195"/>
      <c r="V122" s="200"/>
      <c r="W122" s="200"/>
      <c r="X122" s="200"/>
      <c r="Y122" s="200"/>
      <c r="Z122" s="200"/>
      <c r="AA122" s="200"/>
      <c r="AB122" s="200"/>
      <c r="AC122" s="200"/>
      <c r="AD122" s="200"/>
      <c r="AE122" s="200" t="s">
        <v>143</v>
      </c>
      <c r="AF122" s="200"/>
      <c r="AG122" s="200"/>
      <c r="AH122" s="200"/>
      <c r="AI122" s="200"/>
      <c r="AJ122" s="200"/>
      <c r="AK122" s="200"/>
      <c r="AL122" s="200"/>
      <c r="AM122" s="200"/>
      <c r="AN122" s="200"/>
      <c r="AO122" s="200"/>
      <c r="AP122" s="200"/>
      <c r="AQ122" s="200"/>
      <c r="AR122" s="200"/>
      <c r="AS122" s="200"/>
      <c r="AT122" s="200"/>
      <c r="AU122" s="200"/>
      <c r="AV122" s="200"/>
      <c r="AW122" s="200"/>
      <c r="AX122" s="200"/>
      <c r="AY122" s="200"/>
      <c r="AZ122" s="200"/>
      <c r="BA122" s="201" t="str">
        <f>C122</f>
        <v>Signální a varovné pásy v místě napojení. Připočte se 1% ztratného, dorovná na celé m2.</v>
      </c>
      <c r="BB122" s="200"/>
      <c r="BC122" s="200"/>
      <c r="BD122" s="200"/>
      <c r="BE122" s="200"/>
      <c r="BF122" s="200"/>
      <c r="BG122" s="200"/>
      <c r="BH122" s="200"/>
    </row>
    <row r="123" spans="1:60" outlineLevel="1">
      <c r="A123" s="193"/>
      <c r="B123" s="193"/>
      <c r="C123" s="202" t="s">
        <v>279</v>
      </c>
      <c r="D123" s="203"/>
      <c r="E123" s="204">
        <v>4.7671999999999999</v>
      </c>
      <c r="F123" s="198"/>
      <c r="G123" s="198"/>
      <c r="H123" s="198"/>
      <c r="I123" s="198"/>
      <c r="J123" s="198"/>
      <c r="K123" s="198"/>
      <c r="L123" s="198"/>
      <c r="M123" s="198"/>
      <c r="N123" s="195"/>
      <c r="O123" s="195"/>
      <c r="P123" s="195"/>
      <c r="Q123" s="195"/>
      <c r="R123" s="195"/>
      <c r="S123" s="195"/>
      <c r="T123" s="199"/>
      <c r="U123" s="195"/>
      <c r="V123" s="200"/>
      <c r="W123" s="200"/>
      <c r="X123" s="200"/>
      <c r="Y123" s="200"/>
      <c r="Z123" s="200"/>
      <c r="AA123" s="200"/>
      <c r="AB123" s="200"/>
      <c r="AC123" s="200"/>
      <c r="AD123" s="200"/>
      <c r="AE123" s="200" t="s">
        <v>145</v>
      </c>
      <c r="AF123" s="200">
        <v>0</v>
      </c>
      <c r="AG123" s="200"/>
      <c r="AH123" s="200"/>
      <c r="AI123" s="200"/>
      <c r="AJ123" s="200"/>
      <c r="AK123" s="200"/>
      <c r="AL123" s="200"/>
      <c r="AM123" s="200"/>
      <c r="AN123" s="200"/>
      <c r="AO123" s="200"/>
      <c r="AP123" s="200"/>
      <c r="AQ123" s="200"/>
      <c r="AR123" s="200"/>
      <c r="AS123" s="200"/>
      <c r="AT123" s="200"/>
      <c r="AU123" s="200"/>
      <c r="AV123" s="200"/>
      <c r="AW123" s="200"/>
      <c r="AX123" s="200"/>
      <c r="AY123" s="200"/>
      <c r="AZ123" s="200"/>
      <c r="BA123" s="200"/>
      <c r="BB123" s="200"/>
      <c r="BC123" s="200"/>
      <c r="BD123" s="200"/>
      <c r="BE123" s="200"/>
      <c r="BF123" s="200"/>
      <c r="BG123" s="200"/>
      <c r="BH123" s="200"/>
    </row>
    <row r="124" spans="1:60" outlineLevel="1">
      <c r="A124" s="193"/>
      <c r="B124" s="193"/>
      <c r="C124" s="202" t="s">
        <v>280</v>
      </c>
      <c r="D124" s="203"/>
      <c r="E124" s="204">
        <v>0.23280000000000001</v>
      </c>
      <c r="F124" s="198"/>
      <c r="G124" s="198"/>
      <c r="H124" s="198"/>
      <c r="I124" s="198"/>
      <c r="J124" s="198"/>
      <c r="K124" s="198"/>
      <c r="L124" s="198"/>
      <c r="M124" s="198"/>
      <c r="N124" s="195"/>
      <c r="O124" s="195"/>
      <c r="P124" s="195"/>
      <c r="Q124" s="195"/>
      <c r="R124" s="195"/>
      <c r="S124" s="195"/>
      <c r="T124" s="199"/>
      <c r="U124" s="195"/>
      <c r="V124" s="200"/>
      <c r="W124" s="200"/>
      <c r="X124" s="200"/>
      <c r="Y124" s="200"/>
      <c r="Z124" s="200"/>
      <c r="AA124" s="200"/>
      <c r="AB124" s="200"/>
      <c r="AC124" s="200"/>
      <c r="AD124" s="200"/>
      <c r="AE124" s="200" t="s">
        <v>145</v>
      </c>
      <c r="AF124" s="200">
        <v>0</v>
      </c>
      <c r="AG124" s="200"/>
      <c r="AH124" s="200"/>
      <c r="AI124" s="200"/>
      <c r="AJ124" s="200"/>
      <c r="AK124" s="200"/>
      <c r="AL124" s="200"/>
      <c r="AM124" s="200"/>
      <c r="AN124" s="200"/>
      <c r="AO124" s="200"/>
      <c r="AP124" s="200"/>
      <c r="AQ124" s="200"/>
      <c r="AR124" s="200"/>
      <c r="AS124" s="200"/>
      <c r="AT124" s="200"/>
      <c r="AU124" s="200"/>
      <c r="AV124" s="200"/>
      <c r="AW124" s="200"/>
      <c r="AX124" s="200"/>
      <c r="AY124" s="200"/>
      <c r="AZ124" s="200"/>
      <c r="BA124" s="200"/>
      <c r="BB124" s="200"/>
      <c r="BC124" s="200"/>
      <c r="BD124" s="200"/>
      <c r="BE124" s="200"/>
      <c r="BF124" s="200"/>
      <c r="BG124" s="200"/>
      <c r="BH124" s="200"/>
    </row>
    <row r="125" spans="1:60" ht="22.5" outlineLevel="1">
      <c r="A125" s="193">
        <v>40</v>
      </c>
      <c r="B125" s="193" t="s">
        <v>281</v>
      </c>
      <c r="C125" s="194" t="s">
        <v>282</v>
      </c>
      <c r="D125" s="195" t="s">
        <v>157</v>
      </c>
      <c r="E125" s="196">
        <v>7</v>
      </c>
      <c r="F125" s="197">
        <f>H125+J125</f>
        <v>0</v>
      </c>
      <c r="G125" s="198">
        <f>ROUND(E125*F125,2)</f>
        <v>0</v>
      </c>
      <c r="H125" s="198"/>
      <c r="I125" s="198">
        <f>ROUND(E125*H125,2)</f>
        <v>0</v>
      </c>
      <c r="J125" s="198"/>
      <c r="K125" s="198">
        <f>ROUND(E125*J125,2)</f>
        <v>0</v>
      </c>
      <c r="L125" s="198">
        <v>21</v>
      </c>
      <c r="M125" s="198">
        <f>G125*(1+L125/100)</f>
        <v>0</v>
      </c>
      <c r="N125" s="195">
        <v>0.17599999999999999</v>
      </c>
      <c r="O125" s="195">
        <f>ROUND(E125*N125,5)</f>
        <v>1.232</v>
      </c>
      <c r="P125" s="195">
        <v>0</v>
      </c>
      <c r="Q125" s="195">
        <f>ROUND(E125*P125,5)</f>
        <v>0</v>
      </c>
      <c r="R125" s="195"/>
      <c r="S125" s="195"/>
      <c r="T125" s="199">
        <v>0</v>
      </c>
      <c r="U125" s="195">
        <f>ROUND(E125*T125,2)</f>
        <v>0</v>
      </c>
      <c r="V125" s="200"/>
      <c r="W125" s="200"/>
      <c r="X125" s="200"/>
      <c r="Y125" s="200"/>
      <c r="Z125" s="200"/>
      <c r="AA125" s="200"/>
      <c r="AB125" s="200"/>
      <c r="AC125" s="200"/>
      <c r="AD125" s="200"/>
      <c r="AE125" s="200" t="s">
        <v>238</v>
      </c>
      <c r="AF125" s="200"/>
      <c r="AG125" s="200"/>
      <c r="AH125" s="200"/>
      <c r="AI125" s="200"/>
      <c r="AJ125" s="200"/>
      <c r="AK125" s="200"/>
      <c r="AL125" s="200"/>
      <c r="AM125" s="200"/>
      <c r="AN125" s="200"/>
      <c r="AO125" s="200"/>
      <c r="AP125" s="200"/>
      <c r="AQ125" s="200"/>
      <c r="AR125" s="200"/>
      <c r="AS125" s="200"/>
      <c r="AT125" s="200"/>
      <c r="AU125" s="200"/>
      <c r="AV125" s="200"/>
      <c r="AW125" s="200"/>
      <c r="AX125" s="200"/>
      <c r="AY125" s="200"/>
      <c r="AZ125" s="200"/>
      <c r="BA125" s="200"/>
      <c r="BB125" s="200"/>
      <c r="BC125" s="200"/>
      <c r="BD125" s="200"/>
      <c r="BE125" s="200"/>
      <c r="BF125" s="200"/>
      <c r="BG125" s="200"/>
      <c r="BH125" s="200"/>
    </row>
    <row r="126" spans="1:60" outlineLevel="1">
      <c r="A126" s="193"/>
      <c r="B126" s="193"/>
      <c r="C126" s="510" t="s">
        <v>283</v>
      </c>
      <c r="D126" s="511"/>
      <c r="E126" s="512"/>
      <c r="F126" s="513"/>
      <c r="G126" s="514"/>
      <c r="H126" s="198"/>
      <c r="I126" s="198"/>
      <c r="J126" s="198"/>
      <c r="K126" s="198"/>
      <c r="L126" s="198"/>
      <c r="M126" s="198"/>
      <c r="N126" s="195"/>
      <c r="O126" s="195"/>
      <c r="P126" s="195"/>
      <c r="Q126" s="195"/>
      <c r="R126" s="195"/>
      <c r="S126" s="195"/>
      <c r="T126" s="199"/>
      <c r="U126" s="195"/>
      <c r="V126" s="200"/>
      <c r="W126" s="200"/>
      <c r="X126" s="200"/>
      <c r="Y126" s="200"/>
      <c r="Z126" s="200"/>
      <c r="AA126" s="200"/>
      <c r="AB126" s="200"/>
      <c r="AC126" s="200"/>
      <c r="AD126" s="200"/>
      <c r="AE126" s="200" t="s">
        <v>143</v>
      </c>
      <c r="AF126" s="200"/>
      <c r="AG126" s="200"/>
      <c r="AH126" s="200"/>
      <c r="AI126" s="200"/>
      <c r="AJ126" s="200"/>
      <c r="AK126" s="200"/>
      <c r="AL126" s="200"/>
      <c r="AM126" s="200"/>
      <c r="AN126" s="200"/>
      <c r="AO126" s="200"/>
      <c r="AP126" s="200"/>
      <c r="AQ126" s="200"/>
      <c r="AR126" s="200"/>
      <c r="AS126" s="200"/>
      <c r="AT126" s="200"/>
      <c r="AU126" s="200"/>
      <c r="AV126" s="200"/>
      <c r="AW126" s="200"/>
      <c r="AX126" s="200"/>
      <c r="AY126" s="200"/>
      <c r="AZ126" s="200"/>
      <c r="BA126" s="201" t="str">
        <f>C126</f>
        <v>Signální a varovné pásy. Připočte se 1% ztratného, dorovná na celé m2.</v>
      </c>
      <c r="BB126" s="200"/>
      <c r="BC126" s="200"/>
      <c r="BD126" s="200"/>
      <c r="BE126" s="200"/>
      <c r="BF126" s="200"/>
      <c r="BG126" s="200"/>
      <c r="BH126" s="200"/>
    </row>
    <row r="127" spans="1:60" outlineLevel="1">
      <c r="A127" s="193"/>
      <c r="B127" s="193"/>
      <c r="C127" s="202" t="s">
        <v>284</v>
      </c>
      <c r="D127" s="203"/>
      <c r="E127" s="204">
        <v>6.1307</v>
      </c>
      <c r="F127" s="198"/>
      <c r="G127" s="198"/>
      <c r="H127" s="198"/>
      <c r="I127" s="198"/>
      <c r="J127" s="198"/>
      <c r="K127" s="198"/>
      <c r="L127" s="198"/>
      <c r="M127" s="198"/>
      <c r="N127" s="195"/>
      <c r="O127" s="195"/>
      <c r="P127" s="195"/>
      <c r="Q127" s="195"/>
      <c r="R127" s="195"/>
      <c r="S127" s="195"/>
      <c r="T127" s="199"/>
      <c r="U127" s="195"/>
      <c r="V127" s="200"/>
      <c r="W127" s="200"/>
      <c r="X127" s="200"/>
      <c r="Y127" s="200"/>
      <c r="Z127" s="200"/>
      <c r="AA127" s="200"/>
      <c r="AB127" s="200"/>
      <c r="AC127" s="200"/>
      <c r="AD127" s="200"/>
      <c r="AE127" s="200" t="s">
        <v>145</v>
      </c>
      <c r="AF127" s="200">
        <v>0</v>
      </c>
      <c r="AG127" s="200"/>
      <c r="AH127" s="200"/>
      <c r="AI127" s="200"/>
      <c r="AJ127" s="200"/>
      <c r="AK127" s="200"/>
      <c r="AL127" s="200"/>
      <c r="AM127" s="200"/>
      <c r="AN127" s="200"/>
      <c r="AO127" s="200"/>
      <c r="AP127" s="200"/>
      <c r="AQ127" s="200"/>
      <c r="AR127" s="200"/>
      <c r="AS127" s="200"/>
      <c r="AT127" s="200"/>
      <c r="AU127" s="200"/>
      <c r="AV127" s="200"/>
      <c r="AW127" s="200"/>
      <c r="AX127" s="200"/>
      <c r="AY127" s="200"/>
      <c r="AZ127" s="200"/>
      <c r="BA127" s="200"/>
      <c r="BB127" s="200"/>
      <c r="BC127" s="200"/>
      <c r="BD127" s="200"/>
      <c r="BE127" s="200"/>
      <c r="BF127" s="200"/>
      <c r="BG127" s="200"/>
      <c r="BH127" s="200"/>
    </row>
    <row r="128" spans="1:60" outlineLevel="1">
      <c r="A128" s="193"/>
      <c r="B128" s="193"/>
      <c r="C128" s="202" t="s">
        <v>285</v>
      </c>
      <c r="D128" s="203"/>
      <c r="E128" s="204">
        <v>0.86929999999999996</v>
      </c>
      <c r="F128" s="198"/>
      <c r="G128" s="198"/>
      <c r="H128" s="198"/>
      <c r="I128" s="198"/>
      <c r="J128" s="198"/>
      <c r="K128" s="198"/>
      <c r="L128" s="198"/>
      <c r="M128" s="198"/>
      <c r="N128" s="195"/>
      <c r="O128" s="195"/>
      <c r="P128" s="195"/>
      <c r="Q128" s="195"/>
      <c r="R128" s="195"/>
      <c r="S128" s="195"/>
      <c r="T128" s="199"/>
      <c r="U128" s="195"/>
      <c r="V128" s="200"/>
      <c r="W128" s="200"/>
      <c r="X128" s="200"/>
      <c r="Y128" s="200"/>
      <c r="Z128" s="200"/>
      <c r="AA128" s="200"/>
      <c r="AB128" s="200"/>
      <c r="AC128" s="200"/>
      <c r="AD128" s="200"/>
      <c r="AE128" s="200" t="s">
        <v>145</v>
      </c>
      <c r="AF128" s="200">
        <v>0</v>
      </c>
      <c r="AG128" s="200"/>
      <c r="AH128" s="200"/>
      <c r="AI128" s="200"/>
      <c r="AJ128" s="200"/>
      <c r="AK128" s="200"/>
      <c r="AL128" s="200"/>
      <c r="AM128" s="200"/>
      <c r="AN128" s="200"/>
      <c r="AO128" s="200"/>
      <c r="AP128" s="200"/>
      <c r="AQ128" s="200"/>
      <c r="AR128" s="200"/>
      <c r="AS128" s="200"/>
      <c r="AT128" s="200"/>
      <c r="AU128" s="200"/>
      <c r="AV128" s="200"/>
      <c r="AW128" s="200"/>
      <c r="AX128" s="200"/>
      <c r="AY128" s="200"/>
      <c r="AZ128" s="200"/>
      <c r="BA128" s="200"/>
      <c r="BB128" s="200"/>
      <c r="BC128" s="200"/>
      <c r="BD128" s="200"/>
      <c r="BE128" s="200"/>
      <c r="BF128" s="200"/>
      <c r="BG128" s="200"/>
      <c r="BH128" s="200"/>
    </row>
    <row r="129" spans="1:60" ht="22.5" outlineLevel="1">
      <c r="A129" s="193">
        <v>41</v>
      </c>
      <c r="B129" s="193" t="s">
        <v>286</v>
      </c>
      <c r="C129" s="194" t="s">
        <v>287</v>
      </c>
      <c r="D129" s="195" t="s">
        <v>157</v>
      </c>
      <c r="E129" s="196">
        <v>6.24</v>
      </c>
      <c r="F129" s="197">
        <f>H129+J129</f>
        <v>0</v>
      </c>
      <c r="G129" s="198">
        <f>ROUND(E129*F129,2)</f>
        <v>0</v>
      </c>
      <c r="H129" s="198"/>
      <c r="I129" s="198">
        <f>ROUND(E129*H129,2)</f>
        <v>0</v>
      </c>
      <c r="J129" s="198"/>
      <c r="K129" s="198">
        <f>ROUND(E129*J129,2)</f>
        <v>0</v>
      </c>
      <c r="L129" s="198">
        <v>21</v>
      </c>
      <c r="M129" s="198">
        <f>G129*(1+L129/100)</f>
        <v>0</v>
      </c>
      <c r="N129" s="195">
        <v>0.13714999999999999</v>
      </c>
      <c r="O129" s="195">
        <f>ROUND(E129*N129,5)</f>
        <v>0.85582000000000003</v>
      </c>
      <c r="P129" s="195">
        <v>0</v>
      </c>
      <c r="Q129" s="195">
        <f>ROUND(E129*P129,5)</f>
        <v>0</v>
      </c>
      <c r="R129" s="195"/>
      <c r="S129" s="195"/>
      <c r="T129" s="199">
        <v>0</v>
      </c>
      <c r="U129" s="195">
        <f>ROUND(E129*T129,2)</f>
        <v>0</v>
      </c>
      <c r="V129" s="200"/>
      <c r="W129" s="200"/>
      <c r="X129" s="200"/>
      <c r="Y129" s="200"/>
      <c r="Z129" s="200"/>
      <c r="AA129" s="200"/>
      <c r="AB129" s="200"/>
      <c r="AC129" s="200"/>
      <c r="AD129" s="200"/>
      <c r="AE129" s="200" t="s">
        <v>238</v>
      </c>
      <c r="AF129" s="200"/>
      <c r="AG129" s="200"/>
      <c r="AH129" s="200"/>
      <c r="AI129" s="200"/>
      <c r="AJ129" s="200"/>
      <c r="AK129" s="200"/>
      <c r="AL129" s="200"/>
      <c r="AM129" s="200"/>
      <c r="AN129" s="200"/>
      <c r="AO129" s="200"/>
      <c r="AP129" s="200"/>
      <c r="AQ129" s="200"/>
      <c r="AR129" s="200"/>
      <c r="AS129" s="200"/>
      <c r="AT129" s="200"/>
      <c r="AU129" s="200"/>
      <c r="AV129" s="200"/>
      <c r="AW129" s="200"/>
      <c r="AX129" s="200"/>
      <c r="AY129" s="200"/>
      <c r="AZ129" s="200"/>
      <c r="BA129" s="200"/>
      <c r="BB129" s="200"/>
      <c r="BC129" s="200"/>
      <c r="BD129" s="200"/>
      <c r="BE129" s="200"/>
      <c r="BF129" s="200"/>
      <c r="BG129" s="200"/>
      <c r="BH129" s="200"/>
    </row>
    <row r="130" spans="1:60" outlineLevel="1">
      <c r="A130" s="193"/>
      <c r="B130" s="193"/>
      <c r="C130" s="510" t="s">
        <v>288</v>
      </c>
      <c r="D130" s="511"/>
      <c r="E130" s="512"/>
      <c r="F130" s="513"/>
      <c r="G130" s="514"/>
      <c r="H130" s="198"/>
      <c r="I130" s="198"/>
      <c r="J130" s="198"/>
      <c r="K130" s="198"/>
      <c r="L130" s="198"/>
      <c r="M130" s="198"/>
      <c r="N130" s="195"/>
      <c r="O130" s="195"/>
      <c r="P130" s="195"/>
      <c r="Q130" s="195"/>
      <c r="R130" s="195"/>
      <c r="S130" s="195"/>
      <c r="T130" s="199"/>
      <c r="U130" s="195"/>
      <c r="V130" s="200"/>
      <c r="W130" s="200"/>
      <c r="X130" s="200"/>
      <c r="Y130" s="200"/>
      <c r="Z130" s="200"/>
      <c r="AA130" s="200"/>
      <c r="AB130" s="200"/>
      <c r="AC130" s="200"/>
      <c r="AD130" s="200"/>
      <c r="AE130" s="200" t="s">
        <v>143</v>
      </c>
      <c r="AF130" s="200"/>
      <c r="AG130" s="200"/>
      <c r="AH130" s="200"/>
      <c r="AI130" s="200"/>
      <c r="AJ130" s="200"/>
      <c r="AK130" s="200"/>
      <c r="AL130" s="200"/>
      <c r="AM130" s="200"/>
      <c r="AN130" s="200"/>
      <c r="AO130" s="200"/>
      <c r="AP130" s="200"/>
      <c r="AQ130" s="200"/>
      <c r="AR130" s="200"/>
      <c r="AS130" s="200"/>
      <c r="AT130" s="200"/>
      <c r="AU130" s="200"/>
      <c r="AV130" s="200"/>
      <c r="AW130" s="200"/>
      <c r="AX130" s="200"/>
      <c r="AY130" s="200"/>
      <c r="AZ130" s="200"/>
      <c r="BA130" s="201" t="str">
        <f>C130</f>
        <v>Celková délka vodícího pásu je 15,60 m při šířce 0,40 m, což odpovídá 6,24 m2</v>
      </c>
      <c r="BB130" s="200"/>
      <c r="BC130" s="200"/>
      <c r="BD130" s="200"/>
      <c r="BE130" s="200"/>
      <c r="BF130" s="200"/>
      <c r="BG130" s="200"/>
      <c r="BH130" s="200"/>
    </row>
    <row r="131" spans="1:60" outlineLevel="1">
      <c r="A131" s="193"/>
      <c r="B131" s="193"/>
      <c r="C131" s="202" t="s">
        <v>289</v>
      </c>
      <c r="D131" s="203"/>
      <c r="E131" s="204">
        <v>6.24</v>
      </c>
      <c r="F131" s="198"/>
      <c r="G131" s="198"/>
      <c r="H131" s="198"/>
      <c r="I131" s="198"/>
      <c r="J131" s="198"/>
      <c r="K131" s="198"/>
      <c r="L131" s="198"/>
      <c r="M131" s="198"/>
      <c r="N131" s="195"/>
      <c r="O131" s="195"/>
      <c r="P131" s="195"/>
      <c r="Q131" s="195"/>
      <c r="R131" s="195"/>
      <c r="S131" s="195"/>
      <c r="T131" s="199"/>
      <c r="U131" s="195"/>
      <c r="V131" s="200"/>
      <c r="W131" s="200"/>
      <c r="X131" s="200"/>
      <c r="Y131" s="200"/>
      <c r="Z131" s="200"/>
      <c r="AA131" s="200"/>
      <c r="AB131" s="200"/>
      <c r="AC131" s="200"/>
      <c r="AD131" s="200"/>
      <c r="AE131" s="200" t="s">
        <v>145</v>
      </c>
      <c r="AF131" s="200">
        <v>0</v>
      </c>
      <c r="AG131" s="200"/>
      <c r="AH131" s="200"/>
      <c r="AI131" s="200"/>
      <c r="AJ131" s="200"/>
      <c r="AK131" s="200"/>
      <c r="AL131" s="200"/>
      <c r="AM131" s="200"/>
      <c r="AN131" s="200"/>
      <c r="AO131" s="200"/>
      <c r="AP131" s="200"/>
      <c r="AQ131" s="200"/>
      <c r="AR131" s="200"/>
      <c r="AS131" s="200"/>
      <c r="AT131" s="200"/>
      <c r="AU131" s="200"/>
      <c r="AV131" s="200"/>
      <c r="AW131" s="200"/>
      <c r="AX131" s="200"/>
      <c r="AY131" s="200"/>
      <c r="AZ131" s="200"/>
      <c r="BA131" s="200"/>
      <c r="BB131" s="200"/>
      <c r="BC131" s="200"/>
      <c r="BD131" s="200"/>
      <c r="BE131" s="200"/>
      <c r="BF131" s="200"/>
      <c r="BG131" s="200"/>
      <c r="BH131" s="200"/>
    </row>
    <row r="132" spans="1:60" ht="22.5" outlineLevel="1">
      <c r="A132" s="193">
        <v>42</v>
      </c>
      <c r="B132" s="193" t="s">
        <v>290</v>
      </c>
      <c r="C132" s="194" t="s">
        <v>291</v>
      </c>
      <c r="D132" s="195" t="s">
        <v>292</v>
      </c>
      <c r="E132" s="196">
        <v>2</v>
      </c>
      <c r="F132" s="197">
        <f>H132+J132</f>
        <v>0</v>
      </c>
      <c r="G132" s="198">
        <f>ROUND(E132*F132,2)</f>
        <v>0</v>
      </c>
      <c r="H132" s="198"/>
      <c r="I132" s="198">
        <f>ROUND(E132*H132,2)</f>
        <v>0</v>
      </c>
      <c r="J132" s="198"/>
      <c r="K132" s="198">
        <f>ROUND(E132*J132,2)</f>
        <v>0</v>
      </c>
      <c r="L132" s="198">
        <v>21</v>
      </c>
      <c r="M132" s="198">
        <f>G132*(1+L132/100)</f>
        <v>0</v>
      </c>
      <c r="N132" s="195">
        <v>7.4999999999999997E-2</v>
      </c>
      <c r="O132" s="195">
        <f>ROUND(E132*N132,5)</f>
        <v>0.15</v>
      </c>
      <c r="P132" s="195">
        <v>0</v>
      </c>
      <c r="Q132" s="195">
        <f>ROUND(E132*P132,5)</f>
        <v>0</v>
      </c>
      <c r="R132" s="195"/>
      <c r="S132" s="195"/>
      <c r="T132" s="199">
        <v>0</v>
      </c>
      <c r="U132" s="195">
        <f>ROUND(E132*T132,2)</f>
        <v>0</v>
      </c>
      <c r="V132" s="200"/>
      <c r="W132" s="200"/>
      <c r="X132" s="200"/>
      <c r="Y132" s="200"/>
      <c r="Z132" s="200"/>
      <c r="AA132" s="200"/>
      <c r="AB132" s="200"/>
      <c r="AC132" s="200"/>
      <c r="AD132" s="200"/>
      <c r="AE132" s="200" t="s">
        <v>238</v>
      </c>
      <c r="AF132" s="200"/>
      <c r="AG132" s="200"/>
      <c r="AH132" s="200"/>
      <c r="AI132" s="200"/>
      <c r="AJ132" s="200"/>
      <c r="AK132" s="200"/>
      <c r="AL132" s="200"/>
      <c r="AM132" s="200"/>
      <c r="AN132" s="200"/>
      <c r="AO132" s="200"/>
      <c r="AP132" s="200"/>
      <c r="AQ132" s="200"/>
      <c r="AR132" s="200"/>
      <c r="AS132" s="200"/>
      <c r="AT132" s="200"/>
      <c r="AU132" s="200"/>
      <c r="AV132" s="200"/>
      <c r="AW132" s="200"/>
      <c r="AX132" s="200"/>
      <c r="AY132" s="200"/>
      <c r="AZ132" s="200"/>
      <c r="BA132" s="200"/>
      <c r="BB132" s="200"/>
      <c r="BC132" s="200"/>
      <c r="BD132" s="200"/>
      <c r="BE132" s="200"/>
      <c r="BF132" s="200"/>
      <c r="BG132" s="200"/>
      <c r="BH132" s="200"/>
    </row>
    <row r="133" spans="1:60" outlineLevel="1">
      <c r="A133" s="193"/>
      <c r="B133" s="193"/>
      <c r="C133" s="202" t="s">
        <v>293</v>
      </c>
      <c r="D133" s="203"/>
      <c r="E133" s="204">
        <v>2</v>
      </c>
      <c r="F133" s="198"/>
      <c r="G133" s="198"/>
      <c r="H133" s="198"/>
      <c r="I133" s="198"/>
      <c r="J133" s="198"/>
      <c r="K133" s="198"/>
      <c r="L133" s="198"/>
      <c r="M133" s="198"/>
      <c r="N133" s="195"/>
      <c r="O133" s="195"/>
      <c r="P133" s="195"/>
      <c r="Q133" s="195"/>
      <c r="R133" s="195"/>
      <c r="S133" s="195"/>
      <c r="T133" s="199"/>
      <c r="U133" s="195"/>
      <c r="V133" s="200"/>
      <c r="W133" s="200"/>
      <c r="X133" s="200"/>
      <c r="Y133" s="200"/>
      <c r="Z133" s="200"/>
      <c r="AA133" s="200"/>
      <c r="AB133" s="200"/>
      <c r="AC133" s="200"/>
      <c r="AD133" s="200"/>
      <c r="AE133" s="200" t="s">
        <v>145</v>
      </c>
      <c r="AF133" s="200">
        <v>0</v>
      </c>
      <c r="AG133" s="200"/>
      <c r="AH133" s="200"/>
      <c r="AI133" s="200"/>
      <c r="AJ133" s="200"/>
      <c r="AK133" s="200"/>
      <c r="AL133" s="200"/>
      <c r="AM133" s="200"/>
      <c r="AN133" s="200"/>
      <c r="AO133" s="200"/>
      <c r="AP133" s="200"/>
      <c r="AQ133" s="200"/>
      <c r="AR133" s="200"/>
      <c r="AS133" s="200"/>
      <c r="AT133" s="200"/>
      <c r="AU133" s="200"/>
      <c r="AV133" s="200"/>
      <c r="AW133" s="200"/>
      <c r="AX133" s="200"/>
      <c r="AY133" s="200"/>
      <c r="AZ133" s="200"/>
      <c r="BA133" s="200"/>
      <c r="BB133" s="200"/>
      <c r="BC133" s="200"/>
      <c r="BD133" s="200"/>
      <c r="BE133" s="200"/>
      <c r="BF133" s="200"/>
      <c r="BG133" s="200"/>
      <c r="BH133" s="200"/>
    </row>
    <row r="134" spans="1:60">
      <c r="A134" s="205" t="s">
        <v>136</v>
      </c>
      <c r="B134" s="205" t="s">
        <v>95</v>
      </c>
      <c r="C134" s="206" t="s">
        <v>96</v>
      </c>
      <c r="D134" s="207"/>
      <c r="E134" s="208"/>
      <c r="F134" s="209"/>
      <c r="G134" s="209">
        <f>SUMIF(AE135:AE143,"&lt;&gt;NOR",G135:G143)</f>
        <v>0</v>
      </c>
      <c r="H134" s="209"/>
      <c r="I134" s="209">
        <f>SUM(I135:I143)</f>
        <v>0</v>
      </c>
      <c r="J134" s="209"/>
      <c r="K134" s="209">
        <f>SUM(K135:K143)</f>
        <v>0</v>
      </c>
      <c r="L134" s="209"/>
      <c r="M134" s="209">
        <f>SUM(M135:M143)</f>
        <v>0</v>
      </c>
      <c r="N134" s="207"/>
      <c r="O134" s="207">
        <f>SUM(O135:O143)</f>
        <v>4.9509000000000007</v>
      </c>
      <c r="P134" s="207"/>
      <c r="Q134" s="207">
        <f>SUM(Q135:Q143)</f>
        <v>0</v>
      </c>
      <c r="R134" s="207"/>
      <c r="S134" s="207"/>
      <c r="T134" s="210"/>
      <c r="U134" s="207">
        <f>SUM(U135:U143)</f>
        <v>20.420000000000002</v>
      </c>
      <c r="AE134" s="3" t="s">
        <v>137</v>
      </c>
    </row>
    <row r="135" spans="1:60" outlineLevel="1">
      <c r="A135" s="193">
        <v>43</v>
      </c>
      <c r="B135" s="193" t="s">
        <v>294</v>
      </c>
      <c r="C135" s="194" t="s">
        <v>295</v>
      </c>
      <c r="D135" s="195" t="s">
        <v>292</v>
      </c>
      <c r="E135" s="196">
        <v>1</v>
      </c>
      <c r="F135" s="197">
        <f>H135+J135</f>
        <v>0</v>
      </c>
      <c r="G135" s="198">
        <f>ROUND(E135*F135,2)</f>
        <v>0</v>
      </c>
      <c r="H135" s="198"/>
      <c r="I135" s="198">
        <f>ROUND(E135*H135,2)</f>
        <v>0</v>
      </c>
      <c r="J135" s="198"/>
      <c r="K135" s="198">
        <f>ROUND(E135*J135,2)</f>
        <v>0</v>
      </c>
      <c r="L135" s="198">
        <v>21</v>
      </c>
      <c r="M135" s="198">
        <f>G135*(1+L135/100)</f>
        <v>0</v>
      </c>
      <c r="N135" s="195">
        <v>0.43093999999999999</v>
      </c>
      <c r="O135" s="195">
        <f>ROUND(E135*N135,5)</f>
        <v>0.43093999999999999</v>
      </c>
      <c r="P135" s="195">
        <v>0</v>
      </c>
      <c r="Q135" s="195">
        <f>ROUND(E135*P135,5)</f>
        <v>0</v>
      </c>
      <c r="R135" s="195"/>
      <c r="S135" s="195"/>
      <c r="T135" s="199">
        <v>3.8170000000000002</v>
      </c>
      <c r="U135" s="195">
        <f>ROUND(E135*T135,2)</f>
        <v>3.82</v>
      </c>
      <c r="V135" s="200"/>
      <c r="W135" s="200"/>
      <c r="X135" s="200"/>
      <c r="Y135" s="200"/>
      <c r="Z135" s="200"/>
      <c r="AA135" s="200"/>
      <c r="AB135" s="200"/>
      <c r="AC135" s="200"/>
      <c r="AD135" s="200"/>
      <c r="AE135" s="200" t="s">
        <v>141</v>
      </c>
      <c r="AF135" s="200"/>
      <c r="AG135" s="200"/>
      <c r="AH135" s="200"/>
      <c r="AI135" s="200"/>
      <c r="AJ135" s="200"/>
      <c r="AK135" s="200"/>
      <c r="AL135" s="200"/>
      <c r="AM135" s="200"/>
      <c r="AN135" s="200"/>
      <c r="AO135" s="200"/>
      <c r="AP135" s="200"/>
      <c r="AQ135" s="200"/>
      <c r="AR135" s="200"/>
      <c r="AS135" s="200"/>
      <c r="AT135" s="200"/>
      <c r="AU135" s="200"/>
      <c r="AV135" s="200"/>
      <c r="AW135" s="200"/>
      <c r="AX135" s="200"/>
      <c r="AY135" s="200"/>
      <c r="AZ135" s="200"/>
      <c r="BA135" s="200"/>
      <c r="BB135" s="200"/>
      <c r="BC135" s="200"/>
      <c r="BD135" s="200"/>
      <c r="BE135" s="200"/>
      <c r="BF135" s="200"/>
      <c r="BG135" s="200"/>
      <c r="BH135" s="200"/>
    </row>
    <row r="136" spans="1:60" outlineLevel="1">
      <c r="A136" s="193"/>
      <c r="B136" s="193"/>
      <c r="C136" s="510" t="s">
        <v>296</v>
      </c>
      <c r="D136" s="511"/>
      <c r="E136" s="512"/>
      <c r="F136" s="513"/>
      <c r="G136" s="514"/>
      <c r="H136" s="198"/>
      <c r="I136" s="198"/>
      <c r="J136" s="198"/>
      <c r="K136" s="198"/>
      <c r="L136" s="198"/>
      <c r="M136" s="198"/>
      <c r="N136" s="195"/>
      <c r="O136" s="195"/>
      <c r="P136" s="195"/>
      <c r="Q136" s="195"/>
      <c r="R136" s="195"/>
      <c r="S136" s="195"/>
      <c r="T136" s="199"/>
      <c r="U136" s="195"/>
      <c r="V136" s="200"/>
      <c r="W136" s="200"/>
      <c r="X136" s="200"/>
      <c r="Y136" s="200"/>
      <c r="Z136" s="200"/>
      <c r="AA136" s="200"/>
      <c r="AB136" s="200"/>
      <c r="AC136" s="200"/>
      <c r="AD136" s="200"/>
      <c r="AE136" s="200" t="s">
        <v>143</v>
      </c>
      <c r="AF136" s="200"/>
      <c r="AG136" s="200"/>
      <c r="AH136" s="200"/>
      <c r="AI136" s="200"/>
      <c r="AJ136" s="200"/>
      <c r="AK136" s="200"/>
      <c r="AL136" s="200"/>
      <c r="AM136" s="200"/>
      <c r="AN136" s="200"/>
      <c r="AO136" s="200"/>
      <c r="AP136" s="200"/>
      <c r="AQ136" s="200"/>
      <c r="AR136" s="200"/>
      <c r="AS136" s="200"/>
      <c r="AT136" s="200"/>
      <c r="AU136" s="200"/>
      <c r="AV136" s="200"/>
      <c r="AW136" s="200"/>
      <c r="AX136" s="200"/>
      <c r="AY136" s="200"/>
      <c r="AZ136" s="200"/>
      <c r="BA136" s="201" t="str">
        <f>C136</f>
        <v>Výšková úprava poklopu kanalizační šachty.</v>
      </c>
      <c r="BB136" s="200"/>
      <c r="BC136" s="200"/>
      <c r="BD136" s="200"/>
      <c r="BE136" s="200"/>
      <c r="BF136" s="200"/>
      <c r="BG136" s="200"/>
      <c r="BH136" s="200"/>
    </row>
    <row r="137" spans="1:60" outlineLevel="1">
      <c r="A137" s="193"/>
      <c r="B137" s="193"/>
      <c r="C137" s="202" t="s">
        <v>87</v>
      </c>
      <c r="D137" s="203"/>
      <c r="E137" s="204">
        <v>1</v>
      </c>
      <c r="F137" s="198"/>
      <c r="G137" s="198"/>
      <c r="H137" s="198"/>
      <c r="I137" s="198"/>
      <c r="J137" s="198"/>
      <c r="K137" s="198"/>
      <c r="L137" s="198"/>
      <c r="M137" s="198"/>
      <c r="N137" s="195"/>
      <c r="O137" s="195"/>
      <c r="P137" s="195"/>
      <c r="Q137" s="195"/>
      <c r="R137" s="195"/>
      <c r="S137" s="195"/>
      <c r="T137" s="199"/>
      <c r="U137" s="195"/>
      <c r="V137" s="200"/>
      <c r="W137" s="200"/>
      <c r="X137" s="200"/>
      <c r="Y137" s="200"/>
      <c r="Z137" s="200"/>
      <c r="AA137" s="200"/>
      <c r="AB137" s="200"/>
      <c r="AC137" s="200"/>
      <c r="AD137" s="200"/>
      <c r="AE137" s="200" t="s">
        <v>145</v>
      </c>
      <c r="AF137" s="200">
        <v>0</v>
      </c>
      <c r="AG137" s="200"/>
      <c r="AH137" s="200"/>
      <c r="AI137" s="200"/>
      <c r="AJ137" s="200"/>
      <c r="AK137" s="200"/>
      <c r="AL137" s="200"/>
      <c r="AM137" s="200"/>
      <c r="AN137" s="200"/>
      <c r="AO137" s="200"/>
      <c r="AP137" s="200"/>
      <c r="AQ137" s="200"/>
      <c r="AR137" s="200"/>
      <c r="AS137" s="200"/>
      <c r="AT137" s="200"/>
      <c r="AU137" s="200"/>
      <c r="AV137" s="200"/>
      <c r="AW137" s="200"/>
      <c r="AX137" s="200"/>
      <c r="AY137" s="200"/>
      <c r="AZ137" s="200"/>
      <c r="BA137" s="200"/>
      <c r="BB137" s="200"/>
      <c r="BC137" s="200"/>
      <c r="BD137" s="200"/>
      <c r="BE137" s="200"/>
      <c r="BF137" s="200"/>
      <c r="BG137" s="200"/>
      <c r="BH137" s="200"/>
    </row>
    <row r="138" spans="1:60" outlineLevel="1">
      <c r="A138" s="193">
        <v>44</v>
      </c>
      <c r="B138" s="193" t="s">
        <v>297</v>
      </c>
      <c r="C138" s="194" t="s">
        <v>298</v>
      </c>
      <c r="D138" s="195" t="s">
        <v>292</v>
      </c>
      <c r="E138" s="196">
        <v>1</v>
      </c>
      <c r="F138" s="197">
        <f>H138+J138</f>
        <v>0</v>
      </c>
      <c r="G138" s="198">
        <f>ROUND(E138*F138,2)</f>
        <v>0</v>
      </c>
      <c r="H138" s="198"/>
      <c r="I138" s="198">
        <f>ROUND(E138*H138,2)</f>
        <v>0</v>
      </c>
      <c r="J138" s="198"/>
      <c r="K138" s="198">
        <f>ROUND(E138*J138,2)</f>
        <v>0</v>
      </c>
      <c r="L138" s="198">
        <v>21</v>
      </c>
      <c r="M138" s="198">
        <f>G138*(1+L138/100)</f>
        <v>0</v>
      </c>
      <c r="N138" s="195">
        <v>0.43381999999999998</v>
      </c>
      <c r="O138" s="195">
        <f>ROUND(E138*N138,5)</f>
        <v>0.43381999999999998</v>
      </c>
      <c r="P138" s="195">
        <v>0</v>
      </c>
      <c r="Q138" s="195">
        <f>ROUND(E138*P138,5)</f>
        <v>0</v>
      </c>
      <c r="R138" s="195"/>
      <c r="S138" s="195"/>
      <c r="T138" s="199">
        <v>3.839</v>
      </c>
      <c r="U138" s="195">
        <f>ROUND(E138*T138,2)</f>
        <v>3.84</v>
      </c>
      <c r="V138" s="200"/>
      <c r="W138" s="200"/>
      <c r="X138" s="200"/>
      <c r="Y138" s="200"/>
      <c r="Z138" s="200"/>
      <c r="AA138" s="200"/>
      <c r="AB138" s="200"/>
      <c r="AC138" s="200"/>
      <c r="AD138" s="200"/>
      <c r="AE138" s="200" t="s">
        <v>141</v>
      </c>
      <c r="AF138" s="200"/>
      <c r="AG138" s="200"/>
      <c r="AH138" s="200"/>
      <c r="AI138" s="200"/>
      <c r="AJ138" s="200"/>
      <c r="AK138" s="200"/>
      <c r="AL138" s="200"/>
      <c r="AM138" s="200"/>
      <c r="AN138" s="200"/>
      <c r="AO138" s="200"/>
      <c r="AP138" s="200"/>
      <c r="AQ138" s="200"/>
      <c r="AR138" s="200"/>
      <c r="AS138" s="200"/>
      <c r="AT138" s="200"/>
      <c r="AU138" s="200"/>
      <c r="AV138" s="200"/>
      <c r="AW138" s="200"/>
      <c r="AX138" s="200"/>
      <c r="AY138" s="200"/>
      <c r="AZ138" s="200"/>
      <c r="BA138" s="200"/>
      <c r="BB138" s="200"/>
      <c r="BC138" s="200"/>
      <c r="BD138" s="200"/>
      <c r="BE138" s="200"/>
      <c r="BF138" s="200"/>
      <c r="BG138" s="200"/>
      <c r="BH138" s="200"/>
    </row>
    <row r="139" spans="1:60" outlineLevel="1">
      <c r="A139" s="193"/>
      <c r="B139" s="193"/>
      <c r="C139" s="510" t="s">
        <v>299</v>
      </c>
      <c r="D139" s="511"/>
      <c r="E139" s="512"/>
      <c r="F139" s="513"/>
      <c r="G139" s="514"/>
      <c r="H139" s="198"/>
      <c r="I139" s="198"/>
      <c r="J139" s="198"/>
      <c r="K139" s="198"/>
      <c r="L139" s="198"/>
      <c r="M139" s="198"/>
      <c r="N139" s="195"/>
      <c r="O139" s="195"/>
      <c r="P139" s="195"/>
      <c r="Q139" s="195"/>
      <c r="R139" s="195"/>
      <c r="S139" s="195"/>
      <c r="T139" s="199"/>
      <c r="U139" s="195"/>
      <c r="V139" s="200"/>
      <c r="W139" s="200"/>
      <c r="X139" s="200"/>
      <c r="Y139" s="200"/>
      <c r="Z139" s="200"/>
      <c r="AA139" s="200"/>
      <c r="AB139" s="200"/>
      <c r="AC139" s="200"/>
      <c r="AD139" s="200"/>
      <c r="AE139" s="200" t="s">
        <v>143</v>
      </c>
      <c r="AF139" s="200"/>
      <c r="AG139" s="200"/>
      <c r="AH139" s="200"/>
      <c r="AI139" s="200"/>
      <c r="AJ139" s="200"/>
      <c r="AK139" s="200"/>
      <c r="AL139" s="200"/>
      <c r="AM139" s="200"/>
      <c r="AN139" s="200"/>
      <c r="AO139" s="200"/>
      <c r="AP139" s="200"/>
      <c r="AQ139" s="200"/>
      <c r="AR139" s="200"/>
      <c r="AS139" s="200"/>
      <c r="AT139" s="200"/>
      <c r="AU139" s="200"/>
      <c r="AV139" s="200"/>
      <c r="AW139" s="200"/>
      <c r="AX139" s="200"/>
      <c r="AY139" s="200"/>
      <c r="AZ139" s="200"/>
      <c r="BA139" s="201" t="str">
        <f>C139</f>
        <v>Výšková úprava mříže stávající uliční vpusti.</v>
      </c>
      <c r="BB139" s="200"/>
      <c r="BC139" s="200"/>
      <c r="BD139" s="200"/>
      <c r="BE139" s="200"/>
      <c r="BF139" s="200"/>
      <c r="BG139" s="200"/>
      <c r="BH139" s="200"/>
    </row>
    <row r="140" spans="1:60" outlineLevel="1">
      <c r="A140" s="193"/>
      <c r="B140" s="193"/>
      <c r="C140" s="202" t="s">
        <v>87</v>
      </c>
      <c r="D140" s="203"/>
      <c r="E140" s="204">
        <v>1</v>
      </c>
      <c r="F140" s="198"/>
      <c r="G140" s="198"/>
      <c r="H140" s="198"/>
      <c r="I140" s="198"/>
      <c r="J140" s="198"/>
      <c r="K140" s="198"/>
      <c r="L140" s="198"/>
      <c r="M140" s="198"/>
      <c r="N140" s="195"/>
      <c r="O140" s="195"/>
      <c r="P140" s="195"/>
      <c r="Q140" s="195"/>
      <c r="R140" s="195"/>
      <c r="S140" s="195"/>
      <c r="T140" s="199"/>
      <c r="U140" s="195"/>
      <c r="V140" s="200"/>
      <c r="W140" s="200"/>
      <c r="X140" s="200"/>
      <c r="Y140" s="200"/>
      <c r="Z140" s="200"/>
      <c r="AA140" s="200"/>
      <c r="AB140" s="200"/>
      <c r="AC140" s="200"/>
      <c r="AD140" s="200"/>
      <c r="AE140" s="200" t="s">
        <v>145</v>
      </c>
      <c r="AF140" s="200">
        <v>0</v>
      </c>
      <c r="AG140" s="200"/>
      <c r="AH140" s="200"/>
      <c r="AI140" s="200"/>
      <c r="AJ140" s="200"/>
      <c r="AK140" s="200"/>
      <c r="AL140" s="200"/>
      <c r="AM140" s="200"/>
      <c r="AN140" s="200"/>
      <c r="AO140" s="200"/>
      <c r="AP140" s="200"/>
      <c r="AQ140" s="200"/>
      <c r="AR140" s="200"/>
      <c r="AS140" s="200"/>
      <c r="AT140" s="200"/>
      <c r="AU140" s="200"/>
      <c r="AV140" s="200"/>
      <c r="AW140" s="200"/>
      <c r="AX140" s="200"/>
      <c r="AY140" s="200"/>
      <c r="AZ140" s="200"/>
      <c r="BA140" s="200"/>
      <c r="BB140" s="200"/>
      <c r="BC140" s="200"/>
      <c r="BD140" s="200"/>
      <c r="BE140" s="200"/>
      <c r="BF140" s="200"/>
      <c r="BG140" s="200"/>
      <c r="BH140" s="200"/>
    </row>
    <row r="141" spans="1:60" ht="22.5" outlineLevel="1">
      <c r="A141" s="193">
        <v>45</v>
      </c>
      <c r="B141" s="193" t="s">
        <v>300</v>
      </c>
      <c r="C141" s="194" t="s">
        <v>301</v>
      </c>
      <c r="D141" s="195" t="s">
        <v>201</v>
      </c>
      <c r="E141" s="196">
        <v>4.5</v>
      </c>
      <c r="F141" s="197">
        <f>H141+J141</f>
        <v>0</v>
      </c>
      <c r="G141" s="198">
        <f>ROUND(E141*F141,2)</f>
        <v>0</v>
      </c>
      <c r="H141" s="198"/>
      <c r="I141" s="198">
        <f>ROUND(E141*H141,2)</f>
        <v>0</v>
      </c>
      <c r="J141" s="198"/>
      <c r="K141" s="198">
        <f>ROUND(E141*J141,2)</f>
        <v>0</v>
      </c>
      <c r="L141" s="198">
        <v>21</v>
      </c>
      <c r="M141" s="198">
        <f>G141*(1+L141/100)</f>
        <v>0</v>
      </c>
      <c r="N141" s="195">
        <v>0.90803</v>
      </c>
      <c r="O141" s="195">
        <f>ROUND(E141*N141,5)</f>
        <v>4.0861400000000003</v>
      </c>
      <c r="P141" s="195">
        <v>0</v>
      </c>
      <c r="Q141" s="195">
        <f>ROUND(E141*P141,5)</f>
        <v>0</v>
      </c>
      <c r="R141" s="195"/>
      <c r="S141" s="195"/>
      <c r="T141" s="199">
        <v>2.8350599999999999</v>
      </c>
      <c r="U141" s="195">
        <f>ROUND(E141*T141,2)</f>
        <v>12.76</v>
      </c>
      <c r="V141" s="200"/>
      <c r="W141" s="200"/>
      <c r="X141" s="200"/>
      <c r="Y141" s="200"/>
      <c r="Z141" s="200"/>
      <c r="AA141" s="200"/>
      <c r="AB141" s="200"/>
      <c r="AC141" s="200"/>
      <c r="AD141" s="200"/>
      <c r="AE141" s="200" t="s">
        <v>150</v>
      </c>
      <c r="AF141" s="200"/>
      <c r="AG141" s="200"/>
      <c r="AH141" s="200"/>
      <c r="AI141" s="200"/>
      <c r="AJ141" s="200"/>
      <c r="AK141" s="200"/>
      <c r="AL141" s="200"/>
      <c r="AM141" s="200"/>
      <c r="AN141" s="200"/>
      <c r="AO141" s="200"/>
      <c r="AP141" s="200"/>
      <c r="AQ141" s="200"/>
      <c r="AR141" s="200"/>
      <c r="AS141" s="200"/>
      <c r="AT141" s="200"/>
      <c r="AU141" s="200"/>
      <c r="AV141" s="200"/>
      <c r="AW141" s="200"/>
      <c r="AX141" s="200"/>
      <c r="AY141" s="200"/>
      <c r="AZ141" s="200"/>
      <c r="BA141" s="200"/>
      <c r="BB141" s="200"/>
      <c r="BC141" s="200"/>
      <c r="BD141" s="200"/>
      <c r="BE141" s="200"/>
      <c r="BF141" s="200"/>
      <c r="BG141" s="200"/>
      <c r="BH141" s="200"/>
    </row>
    <row r="142" spans="1:60" outlineLevel="1">
      <c r="A142" s="193"/>
      <c r="B142" s="193"/>
      <c r="C142" s="510" t="s">
        <v>302</v>
      </c>
      <c r="D142" s="511"/>
      <c r="E142" s="512"/>
      <c r="F142" s="513"/>
      <c r="G142" s="514"/>
      <c r="H142" s="198"/>
      <c r="I142" s="198"/>
      <c r="J142" s="198"/>
      <c r="K142" s="198"/>
      <c r="L142" s="198"/>
      <c r="M142" s="198"/>
      <c r="N142" s="195"/>
      <c r="O142" s="195"/>
      <c r="P142" s="195"/>
      <c r="Q142" s="195"/>
      <c r="R142" s="195"/>
      <c r="S142" s="195"/>
      <c r="T142" s="199"/>
      <c r="U142" s="195"/>
      <c r="V142" s="200"/>
      <c r="W142" s="200"/>
      <c r="X142" s="200"/>
      <c r="Y142" s="200"/>
      <c r="Z142" s="200"/>
      <c r="AA142" s="200"/>
      <c r="AB142" s="200"/>
      <c r="AC142" s="200"/>
      <c r="AD142" s="200"/>
      <c r="AE142" s="200" t="s">
        <v>143</v>
      </c>
      <c r="AF142" s="200"/>
      <c r="AG142" s="200"/>
      <c r="AH142" s="200"/>
      <c r="AI142" s="200"/>
      <c r="AJ142" s="200"/>
      <c r="AK142" s="200"/>
      <c r="AL142" s="200"/>
      <c r="AM142" s="200"/>
      <c r="AN142" s="200"/>
      <c r="AO142" s="200"/>
      <c r="AP142" s="200"/>
      <c r="AQ142" s="200"/>
      <c r="AR142" s="200"/>
      <c r="AS142" s="200"/>
      <c r="AT142" s="200"/>
      <c r="AU142" s="200"/>
      <c r="AV142" s="200"/>
      <c r="AW142" s="200"/>
      <c r="AX142" s="200"/>
      <c r="AY142" s="200"/>
      <c r="AZ142" s="200"/>
      <c r="BA142" s="201" t="str">
        <f>C142</f>
        <v>Napojení chodníkových vpustí do reenční nádrže.</v>
      </c>
      <c r="BB142" s="200"/>
      <c r="BC142" s="200"/>
      <c r="BD142" s="200"/>
      <c r="BE142" s="200"/>
      <c r="BF142" s="200"/>
      <c r="BG142" s="200"/>
      <c r="BH142" s="200"/>
    </row>
    <row r="143" spans="1:60" outlineLevel="1">
      <c r="A143" s="193"/>
      <c r="B143" s="193"/>
      <c r="C143" s="202" t="s">
        <v>303</v>
      </c>
      <c r="D143" s="203"/>
      <c r="E143" s="204">
        <v>4.5</v>
      </c>
      <c r="F143" s="198"/>
      <c r="G143" s="198"/>
      <c r="H143" s="198"/>
      <c r="I143" s="198"/>
      <c r="J143" s="198"/>
      <c r="K143" s="198"/>
      <c r="L143" s="198"/>
      <c r="M143" s="198"/>
      <c r="N143" s="195"/>
      <c r="O143" s="195"/>
      <c r="P143" s="195"/>
      <c r="Q143" s="195"/>
      <c r="R143" s="195"/>
      <c r="S143" s="195"/>
      <c r="T143" s="199"/>
      <c r="U143" s="195"/>
      <c r="V143" s="200"/>
      <c r="W143" s="200"/>
      <c r="X143" s="200"/>
      <c r="Y143" s="200"/>
      <c r="Z143" s="200"/>
      <c r="AA143" s="200"/>
      <c r="AB143" s="200"/>
      <c r="AC143" s="200"/>
      <c r="AD143" s="200"/>
      <c r="AE143" s="200" t="s">
        <v>145</v>
      </c>
      <c r="AF143" s="200">
        <v>0</v>
      </c>
      <c r="AG143" s="200"/>
      <c r="AH143" s="200"/>
      <c r="AI143" s="200"/>
      <c r="AJ143" s="200"/>
      <c r="AK143" s="200"/>
      <c r="AL143" s="200"/>
      <c r="AM143" s="200"/>
      <c r="AN143" s="200"/>
      <c r="AO143" s="200"/>
      <c r="AP143" s="200"/>
      <c r="AQ143" s="200"/>
      <c r="AR143" s="200"/>
      <c r="AS143" s="200"/>
      <c r="AT143" s="200"/>
      <c r="AU143" s="200"/>
      <c r="AV143" s="200"/>
      <c r="AW143" s="200"/>
      <c r="AX143" s="200"/>
      <c r="AY143" s="200"/>
      <c r="AZ143" s="200"/>
      <c r="BA143" s="200"/>
      <c r="BB143" s="200"/>
      <c r="BC143" s="200"/>
      <c r="BD143" s="200"/>
      <c r="BE143" s="200"/>
      <c r="BF143" s="200"/>
      <c r="BG143" s="200"/>
      <c r="BH143" s="200"/>
    </row>
    <row r="144" spans="1:60">
      <c r="A144" s="205" t="s">
        <v>136</v>
      </c>
      <c r="B144" s="205" t="s">
        <v>97</v>
      </c>
      <c r="C144" s="206" t="s">
        <v>98</v>
      </c>
      <c r="D144" s="207"/>
      <c r="E144" s="208"/>
      <c r="F144" s="209"/>
      <c r="G144" s="209">
        <f>SUMIF(AE145:AE175,"&lt;&gt;NOR",G145:G175)</f>
        <v>0</v>
      </c>
      <c r="H144" s="209"/>
      <c r="I144" s="209">
        <f>SUM(I145:I175)</f>
        <v>0</v>
      </c>
      <c r="J144" s="209"/>
      <c r="K144" s="209">
        <f>SUM(K145:K175)</f>
        <v>0</v>
      </c>
      <c r="L144" s="209"/>
      <c r="M144" s="209">
        <f>SUM(M145:M175)</f>
        <v>0</v>
      </c>
      <c r="N144" s="207"/>
      <c r="O144" s="207">
        <f>SUM(O145:O175)</f>
        <v>78.138979999999989</v>
      </c>
      <c r="P144" s="207"/>
      <c r="Q144" s="207">
        <f>SUM(Q145:Q175)</f>
        <v>0</v>
      </c>
      <c r="R144" s="207"/>
      <c r="S144" s="207"/>
      <c r="T144" s="210"/>
      <c r="U144" s="207">
        <f>SUM(U145:U175)</f>
        <v>86.439999999999984</v>
      </c>
      <c r="AE144" s="3" t="s">
        <v>137</v>
      </c>
    </row>
    <row r="145" spans="1:60" outlineLevel="1">
      <c r="A145" s="193">
        <v>46</v>
      </c>
      <c r="B145" s="193" t="s">
        <v>304</v>
      </c>
      <c r="C145" s="194" t="s">
        <v>305</v>
      </c>
      <c r="D145" s="195" t="s">
        <v>201</v>
      </c>
      <c r="E145" s="196">
        <v>306.31</v>
      </c>
      <c r="F145" s="197">
        <f>H145+J145</f>
        <v>0</v>
      </c>
      <c r="G145" s="198">
        <f>ROUND(E145*F145,2)</f>
        <v>0</v>
      </c>
      <c r="H145" s="198"/>
      <c r="I145" s="198">
        <f>ROUND(E145*H145,2)</f>
        <v>0</v>
      </c>
      <c r="J145" s="198"/>
      <c r="K145" s="198">
        <f>ROUND(E145*J145,2)</f>
        <v>0</v>
      </c>
      <c r="L145" s="198">
        <v>21</v>
      </c>
      <c r="M145" s="198">
        <f>G145*(1+L145/100)</f>
        <v>0</v>
      </c>
      <c r="N145" s="195">
        <v>0.188</v>
      </c>
      <c r="O145" s="195">
        <f>ROUND(E145*N145,5)</f>
        <v>57.586280000000002</v>
      </c>
      <c r="P145" s="195">
        <v>0</v>
      </c>
      <c r="Q145" s="195">
        <f>ROUND(E145*P145,5)</f>
        <v>0</v>
      </c>
      <c r="R145" s="195"/>
      <c r="S145" s="195"/>
      <c r="T145" s="199">
        <v>0.27200000000000002</v>
      </c>
      <c r="U145" s="195">
        <f>ROUND(E145*T145,2)</f>
        <v>83.32</v>
      </c>
      <c r="V145" s="200"/>
      <c r="W145" s="200"/>
      <c r="X145" s="200"/>
      <c r="Y145" s="200"/>
      <c r="Z145" s="200"/>
      <c r="AA145" s="200"/>
      <c r="AB145" s="200"/>
      <c r="AC145" s="200"/>
      <c r="AD145" s="200"/>
      <c r="AE145" s="200" t="s">
        <v>141</v>
      </c>
      <c r="AF145" s="200"/>
      <c r="AG145" s="200"/>
      <c r="AH145" s="200"/>
      <c r="AI145" s="200"/>
      <c r="AJ145" s="200"/>
      <c r="AK145" s="200"/>
      <c r="AL145" s="200"/>
      <c r="AM145" s="200"/>
      <c r="AN145" s="200"/>
      <c r="AO145" s="200"/>
      <c r="AP145" s="200"/>
      <c r="AQ145" s="200"/>
      <c r="AR145" s="200"/>
      <c r="AS145" s="200"/>
      <c r="AT145" s="200"/>
      <c r="AU145" s="200"/>
      <c r="AV145" s="200"/>
      <c r="AW145" s="200"/>
      <c r="AX145" s="200"/>
      <c r="AY145" s="200"/>
      <c r="AZ145" s="200"/>
      <c r="BA145" s="200"/>
      <c r="BB145" s="200"/>
      <c r="BC145" s="200"/>
      <c r="BD145" s="200"/>
      <c r="BE145" s="200"/>
      <c r="BF145" s="200"/>
      <c r="BG145" s="200"/>
      <c r="BH145" s="200"/>
    </row>
    <row r="146" spans="1:60" ht="22.5" outlineLevel="1">
      <c r="A146" s="193"/>
      <c r="B146" s="193"/>
      <c r="C146" s="510" t="s">
        <v>306</v>
      </c>
      <c r="D146" s="511"/>
      <c r="E146" s="512"/>
      <c r="F146" s="513"/>
      <c r="G146" s="514"/>
      <c r="H146" s="198"/>
      <c r="I146" s="198"/>
      <c r="J146" s="198"/>
      <c r="K146" s="198"/>
      <c r="L146" s="198"/>
      <c r="M146" s="198"/>
      <c r="N146" s="195"/>
      <c r="O146" s="195"/>
      <c r="P146" s="195"/>
      <c r="Q146" s="195"/>
      <c r="R146" s="195"/>
      <c r="S146" s="195"/>
      <c r="T146" s="199"/>
      <c r="U146" s="195"/>
      <c r="V146" s="200"/>
      <c r="W146" s="200"/>
      <c r="X146" s="200"/>
      <c r="Y146" s="200"/>
      <c r="Z146" s="200"/>
      <c r="AA146" s="200"/>
      <c r="AB146" s="200"/>
      <c r="AC146" s="200"/>
      <c r="AD146" s="200"/>
      <c r="AE146" s="200" t="s">
        <v>143</v>
      </c>
      <c r="AF146" s="200"/>
      <c r="AG146" s="200"/>
      <c r="AH146" s="200"/>
      <c r="AI146" s="200"/>
      <c r="AJ146" s="200"/>
      <c r="AK146" s="200"/>
      <c r="AL146" s="200"/>
      <c r="AM146" s="200"/>
      <c r="AN146" s="200"/>
      <c r="AO146" s="200"/>
      <c r="AP146" s="200"/>
      <c r="AQ146" s="200"/>
      <c r="AR146" s="200"/>
      <c r="AS146" s="200"/>
      <c r="AT146" s="200"/>
      <c r="AU146" s="200"/>
      <c r="AV146" s="200"/>
      <c r="AW146" s="200"/>
      <c r="AX146" s="200"/>
      <c r="AY146" s="200"/>
      <c r="AZ146" s="200"/>
      <c r="BA146" s="201" t="str">
        <f>C146</f>
        <v>Obrubníky silniční 2-15, nájezdové obrubníky, přechodové obrubníky levé, pravé, chodníkové obrubníky.</v>
      </c>
      <c r="BB146" s="200"/>
      <c r="BC146" s="200"/>
      <c r="BD146" s="200"/>
      <c r="BE146" s="200"/>
      <c r="BF146" s="200"/>
      <c r="BG146" s="200"/>
      <c r="BH146" s="200"/>
    </row>
    <row r="147" spans="1:60" outlineLevel="1">
      <c r="A147" s="193"/>
      <c r="B147" s="193"/>
      <c r="C147" s="202" t="s">
        <v>307</v>
      </c>
      <c r="D147" s="203"/>
      <c r="E147" s="204">
        <v>306.31</v>
      </c>
      <c r="F147" s="198"/>
      <c r="G147" s="198"/>
      <c r="H147" s="198"/>
      <c r="I147" s="198"/>
      <c r="J147" s="198"/>
      <c r="K147" s="198"/>
      <c r="L147" s="198"/>
      <c r="M147" s="198"/>
      <c r="N147" s="195"/>
      <c r="O147" s="195"/>
      <c r="P147" s="195"/>
      <c r="Q147" s="195"/>
      <c r="R147" s="195"/>
      <c r="S147" s="195"/>
      <c r="T147" s="199"/>
      <c r="U147" s="195"/>
      <c r="V147" s="200"/>
      <c r="W147" s="200"/>
      <c r="X147" s="200"/>
      <c r="Y147" s="200"/>
      <c r="Z147" s="200"/>
      <c r="AA147" s="200"/>
      <c r="AB147" s="200"/>
      <c r="AC147" s="200"/>
      <c r="AD147" s="200"/>
      <c r="AE147" s="200" t="s">
        <v>145</v>
      </c>
      <c r="AF147" s="200">
        <v>0</v>
      </c>
      <c r="AG147" s="200"/>
      <c r="AH147" s="200"/>
      <c r="AI147" s="200"/>
      <c r="AJ147" s="200"/>
      <c r="AK147" s="200"/>
      <c r="AL147" s="200"/>
      <c r="AM147" s="200"/>
      <c r="AN147" s="200"/>
      <c r="AO147" s="200"/>
      <c r="AP147" s="200"/>
      <c r="AQ147" s="200"/>
      <c r="AR147" s="200"/>
      <c r="AS147" s="200"/>
      <c r="AT147" s="200"/>
      <c r="AU147" s="200"/>
      <c r="AV147" s="200"/>
      <c r="AW147" s="200"/>
      <c r="AX147" s="200"/>
      <c r="AY147" s="200"/>
      <c r="AZ147" s="200"/>
      <c r="BA147" s="200"/>
      <c r="BB147" s="200"/>
      <c r="BC147" s="200"/>
      <c r="BD147" s="200"/>
      <c r="BE147" s="200"/>
      <c r="BF147" s="200"/>
      <c r="BG147" s="200"/>
      <c r="BH147" s="200"/>
    </row>
    <row r="148" spans="1:60" ht="22.5" outlineLevel="1">
      <c r="A148" s="193">
        <v>47</v>
      </c>
      <c r="B148" s="193" t="s">
        <v>308</v>
      </c>
      <c r="C148" s="194" t="s">
        <v>309</v>
      </c>
      <c r="D148" s="195" t="s">
        <v>292</v>
      </c>
      <c r="E148" s="196">
        <v>114</v>
      </c>
      <c r="F148" s="197">
        <f>H148+J148</f>
        <v>0</v>
      </c>
      <c r="G148" s="198">
        <f>ROUND(E148*F148,2)</f>
        <v>0</v>
      </c>
      <c r="H148" s="198"/>
      <c r="I148" s="198">
        <f>ROUND(E148*H148,2)</f>
        <v>0</v>
      </c>
      <c r="J148" s="198"/>
      <c r="K148" s="198">
        <f>ROUND(E148*J148,2)</f>
        <v>0</v>
      </c>
      <c r="L148" s="198">
        <v>21</v>
      </c>
      <c r="M148" s="198">
        <f>G148*(1+L148/100)</f>
        <v>0</v>
      </c>
      <c r="N148" s="195">
        <v>0.08</v>
      </c>
      <c r="O148" s="195">
        <f>ROUND(E148*N148,5)</f>
        <v>9.1199999999999992</v>
      </c>
      <c r="P148" s="195">
        <v>0</v>
      </c>
      <c r="Q148" s="195">
        <f>ROUND(E148*P148,5)</f>
        <v>0</v>
      </c>
      <c r="R148" s="195"/>
      <c r="S148" s="195"/>
      <c r="T148" s="199">
        <v>0</v>
      </c>
      <c r="U148" s="195">
        <f>ROUND(E148*T148,2)</f>
        <v>0</v>
      </c>
      <c r="V148" s="200"/>
      <c r="W148" s="200"/>
      <c r="X148" s="200"/>
      <c r="Y148" s="200"/>
      <c r="Z148" s="200"/>
      <c r="AA148" s="200"/>
      <c r="AB148" s="200"/>
      <c r="AC148" s="200"/>
      <c r="AD148" s="200"/>
      <c r="AE148" s="200" t="s">
        <v>238</v>
      </c>
      <c r="AF148" s="200"/>
      <c r="AG148" s="200"/>
      <c r="AH148" s="200"/>
      <c r="AI148" s="200"/>
      <c r="AJ148" s="200"/>
      <c r="AK148" s="200"/>
      <c r="AL148" s="200"/>
      <c r="AM148" s="200"/>
      <c r="AN148" s="200"/>
      <c r="AO148" s="200"/>
      <c r="AP148" s="200"/>
      <c r="AQ148" s="200"/>
      <c r="AR148" s="200"/>
      <c r="AS148" s="200"/>
      <c r="AT148" s="200"/>
      <c r="AU148" s="200"/>
      <c r="AV148" s="200"/>
      <c r="AW148" s="200"/>
      <c r="AX148" s="200"/>
      <c r="AY148" s="200"/>
      <c r="AZ148" s="200"/>
      <c r="BA148" s="200"/>
      <c r="BB148" s="200"/>
      <c r="BC148" s="200"/>
      <c r="BD148" s="200"/>
      <c r="BE148" s="200"/>
      <c r="BF148" s="200"/>
      <c r="BG148" s="200"/>
      <c r="BH148" s="200"/>
    </row>
    <row r="149" spans="1:60" outlineLevel="1">
      <c r="A149" s="193"/>
      <c r="B149" s="193"/>
      <c r="C149" s="510" t="s">
        <v>310</v>
      </c>
      <c r="D149" s="511"/>
      <c r="E149" s="512"/>
      <c r="F149" s="513"/>
      <c r="G149" s="514"/>
      <c r="H149" s="198"/>
      <c r="I149" s="198"/>
      <c r="J149" s="198"/>
      <c r="K149" s="198"/>
      <c r="L149" s="198"/>
      <c r="M149" s="198"/>
      <c r="N149" s="195"/>
      <c r="O149" s="195"/>
      <c r="P149" s="195"/>
      <c r="Q149" s="195"/>
      <c r="R149" s="195"/>
      <c r="S149" s="195"/>
      <c r="T149" s="199"/>
      <c r="U149" s="195"/>
      <c r="V149" s="200"/>
      <c r="W149" s="200"/>
      <c r="X149" s="200"/>
      <c r="Y149" s="200"/>
      <c r="Z149" s="200"/>
      <c r="AA149" s="200"/>
      <c r="AB149" s="200"/>
      <c r="AC149" s="200"/>
      <c r="AD149" s="200"/>
      <c r="AE149" s="200" t="s">
        <v>143</v>
      </c>
      <c r="AF149" s="200"/>
      <c r="AG149" s="200"/>
      <c r="AH149" s="200"/>
      <c r="AI149" s="200"/>
      <c r="AJ149" s="200"/>
      <c r="AK149" s="200"/>
      <c r="AL149" s="200"/>
      <c r="AM149" s="200"/>
      <c r="AN149" s="200"/>
      <c r="AO149" s="200"/>
      <c r="AP149" s="200"/>
      <c r="AQ149" s="200"/>
      <c r="AR149" s="200"/>
      <c r="AS149" s="200"/>
      <c r="AT149" s="200"/>
      <c r="AU149" s="200"/>
      <c r="AV149" s="200"/>
      <c r="AW149" s="200"/>
      <c r="AX149" s="200"/>
      <c r="AY149" s="200"/>
      <c r="AZ149" s="200"/>
      <c r="BA149" s="201" t="str">
        <f>C149</f>
        <v>Připočte se 1% ztratného a zaokrouhlí na celé kusy.</v>
      </c>
      <c r="BB149" s="200"/>
      <c r="BC149" s="200"/>
      <c r="BD149" s="200"/>
      <c r="BE149" s="200"/>
      <c r="BF149" s="200"/>
      <c r="BG149" s="200"/>
      <c r="BH149" s="200"/>
    </row>
    <row r="150" spans="1:60" outlineLevel="1">
      <c r="A150" s="193"/>
      <c r="B150" s="193"/>
      <c r="C150" s="202" t="s">
        <v>311</v>
      </c>
      <c r="D150" s="203"/>
      <c r="E150" s="204">
        <v>113.34220000000001</v>
      </c>
      <c r="F150" s="198"/>
      <c r="G150" s="198"/>
      <c r="H150" s="198"/>
      <c r="I150" s="198"/>
      <c r="J150" s="198"/>
      <c r="K150" s="198"/>
      <c r="L150" s="198"/>
      <c r="M150" s="198"/>
      <c r="N150" s="195"/>
      <c r="O150" s="195"/>
      <c r="P150" s="195"/>
      <c r="Q150" s="195"/>
      <c r="R150" s="195"/>
      <c r="S150" s="195"/>
      <c r="T150" s="199"/>
      <c r="U150" s="195"/>
      <c r="V150" s="200"/>
      <c r="W150" s="200"/>
      <c r="X150" s="200"/>
      <c r="Y150" s="200"/>
      <c r="Z150" s="200"/>
      <c r="AA150" s="200"/>
      <c r="AB150" s="200"/>
      <c r="AC150" s="200"/>
      <c r="AD150" s="200"/>
      <c r="AE150" s="200" t="s">
        <v>145</v>
      </c>
      <c r="AF150" s="200">
        <v>0</v>
      </c>
      <c r="AG150" s="200"/>
      <c r="AH150" s="200"/>
      <c r="AI150" s="200"/>
      <c r="AJ150" s="200"/>
      <c r="AK150" s="200"/>
      <c r="AL150" s="200"/>
      <c r="AM150" s="200"/>
      <c r="AN150" s="200"/>
      <c r="AO150" s="200"/>
      <c r="AP150" s="200"/>
      <c r="AQ150" s="200"/>
      <c r="AR150" s="200"/>
      <c r="AS150" s="200"/>
      <c r="AT150" s="200"/>
      <c r="AU150" s="200"/>
      <c r="AV150" s="200"/>
      <c r="AW150" s="200"/>
      <c r="AX150" s="200"/>
      <c r="AY150" s="200"/>
      <c r="AZ150" s="200"/>
      <c r="BA150" s="200"/>
      <c r="BB150" s="200"/>
      <c r="BC150" s="200"/>
      <c r="BD150" s="200"/>
      <c r="BE150" s="200"/>
      <c r="BF150" s="200"/>
      <c r="BG150" s="200"/>
      <c r="BH150" s="200"/>
    </row>
    <row r="151" spans="1:60" outlineLevel="1">
      <c r="A151" s="193"/>
      <c r="B151" s="193"/>
      <c r="C151" s="202" t="s">
        <v>312</v>
      </c>
      <c r="D151" s="203"/>
      <c r="E151" s="204">
        <v>0.65779999999999506</v>
      </c>
      <c r="F151" s="198"/>
      <c r="G151" s="198"/>
      <c r="H151" s="198"/>
      <c r="I151" s="198"/>
      <c r="J151" s="198"/>
      <c r="K151" s="198"/>
      <c r="L151" s="198"/>
      <c r="M151" s="198"/>
      <c r="N151" s="195"/>
      <c r="O151" s="195"/>
      <c r="P151" s="195"/>
      <c r="Q151" s="195"/>
      <c r="R151" s="195"/>
      <c r="S151" s="195"/>
      <c r="T151" s="199"/>
      <c r="U151" s="195"/>
      <c r="V151" s="200"/>
      <c r="W151" s="200"/>
      <c r="X151" s="200"/>
      <c r="Y151" s="200"/>
      <c r="Z151" s="200"/>
      <c r="AA151" s="200"/>
      <c r="AB151" s="200"/>
      <c r="AC151" s="200"/>
      <c r="AD151" s="200"/>
      <c r="AE151" s="200" t="s">
        <v>145</v>
      </c>
      <c r="AF151" s="200">
        <v>0</v>
      </c>
      <c r="AG151" s="200"/>
      <c r="AH151" s="200"/>
      <c r="AI151" s="200"/>
      <c r="AJ151" s="200"/>
      <c r="AK151" s="200"/>
      <c r="AL151" s="200"/>
      <c r="AM151" s="200"/>
      <c r="AN151" s="200"/>
      <c r="AO151" s="200"/>
      <c r="AP151" s="200"/>
      <c r="AQ151" s="200"/>
      <c r="AR151" s="200"/>
      <c r="AS151" s="200"/>
      <c r="AT151" s="200"/>
      <c r="AU151" s="200"/>
      <c r="AV151" s="200"/>
      <c r="AW151" s="200"/>
      <c r="AX151" s="200"/>
      <c r="AY151" s="200"/>
      <c r="AZ151" s="200"/>
      <c r="BA151" s="200"/>
      <c r="BB151" s="200"/>
      <c r="BC151" s="200"/>
      <c r="BD151" s="200"/>
      <c r="BE151" s="200"/>
      <c r="BF151" s="200"/>
      <c r="BG151" s="200"/>
      <c r="BH151" s="200"/>
    </row>
    <row r="152" spans="1:60" ht="22.5" outlineLevel="1">
      <c r="A152" s="193">
        <v>48</v>
      </c>
      <c r="B152" s="193" t="s">
        <v>313</v>
      </c>
      <c r="C152" s="194" t="s">
        <v>314</v>
      </c>
      <c r="D152" s="195" t="s">
        <v>292</v>
      </c>
      <c r="E152" s="196">
        <v>73</v>
      </c>
      <c r="F152" s="197">
        <f>H152+J152</f>
        <v>0</v>
      </c>
      <c r="G152" s="198">
        <f>ROUND(E152*F152,2)</f>
        <v>0</v>
      </c>
      <c r="H152" s="198"/>
      <c r="I152" s="198">
        <f>ROUND(E152*H152,2)</f>
        <v>0</v>
      </c>
      <c r="J152" s="198"/>
      <c r="K152" s="198">
        <f>ROUND(E152*J152,2)</f>
        <v>0</v>
      </c>
      <c r="L152" s="198">
        <v>21</v>
      </c>
      <c r="M152" s="198">
        <f>G152*(1+L152/100)</f>
        <v>0</v>
      </c>
      <c r="N152" s="195">
        <v>5.1999999999999998E-2</v>
      </c>
      <c r="O152" s="195">
        <f>ROUND(E152*N152,5)</f>
        <v>3.7959999999999998</v>
      </c>
      <c r="P152" s="195">
        <v>0</v>
      </c>
      <c r="Q152" s="195">
        <f>ROUND(E152*P152,5)</f>
        <v>0</v>
      </c>
      <c r="R152" s="195"/>
      <c r="S152" s="195"/>
      <c r="T152" s="199">
        <v>0</v>
      </c>
      <c r="U152" s="195">
        <f>ROUND(E152*T152,2)</f>
        <v>0</v>
      </c>
      <c r="V152" s="200"/>
      <c r="W152" s="200"/>
      <c r="X152" s="200"/>
      <c r="Y152" s="200"/>
      <c r="Z152" s="200"/>
      <c r="AA152" s="200"/>
      <c r="AB152" s="200"/>
      <c r="AC152" s="200"/>
      <c r="AD152" s="200"/>
      <c r="AE152" s="200" t="s">
        <v>238</v>
      </c>
      <c r="AF152" s="200"/>
      <c r="AG152" s="200"/>
      <c r="AH152" s="200"/>
      <c r="AI152" s="200"/>
      <c r="AJ152" s="200"/>
      <c r="AK152" s="200"/>
      <c r="AL152" s="200"/>
      <c r="AM152" s="200"/>
      <c r="AN152" s="200"/>
      <c r="AO152" s="200"/>
      <c r="AP152" s="200"/>
      <c r="AQ152" s="200"/>
      <c r="AR152" s="200"/>
      <c r="AS152" s="200"/>
      <c r="AT152" s="200"/>
      <c r="AU152" s="200"/>
      <c r="AV152" s="200"/>
      <c r="AW152" s="200"/>
      <c r="AX152" s="200"/>
      <c r="AY152" s="200"/>
      <c r="AZ152" s="200"/>
      <c r="BA152" s="200"/>
      <c r="BB152" s="200"/>
      <c r="BC152" s="200"/>
      <c r="BD152" s="200"/>
      <c r="BE152" s="200"/>
      <c r="BF152" s="200"/>
      <c r="BG152" s="200"/>
      <c r="BH152" s="200"/>
    </row>
    <row r="153" spans="1:60" outlineLevel="1">
      <c r="A153" s="193"/>
      <c r="B153" s="193"/>
      <c r="C153" s="510" t="s">
        <v>310</v>
      </c>
      <c r="D153" s="511"/>
      <c r="E153" s="512"/>
      <c r="F153" s="513"/>
      <c r="G153" s="514"/>
      <c r="H153" s="198"/>
      <c r="I153" s="198"/>
      <c r="J153" s="198"/>
      <c r="K153" s="198"/>
      <c r="L153" s="198"/>
      <c r="M153" s="198"/>
      <c r="N153" s="195"/>
      <c r="O153" s="195"/>
      <c r="P153" s="195"/>
      <c r="Q153" s="195"/>
      <c r="R153" s="195"/>
      <c r="S153" s="195"/>
      <c r="T153" s="199"/>
      <c r="U153" s="195"/>
      <c r="V153" s="200"/>
      <c r="W153" s="200"/>
      <c r="X153" s="200"/>
      <c r="Y153" s="200"/>
      <c r="Z153" s="200"/>
      <c r="AA153" s="200"/>
      <c r="AB153" s="200"/>
      <c r="AC153" s="200"/>
      <c r="AD153" s="200"/>
      <c r="AE153" s="200" t="s">
        <v>143</v>
      </c>
      <c r="AF153" s="200"/>
      <c r="AG153" s="200"/>
      <c r="AH153" s="200"/>
      <c r="AI153" s="200"/>
      <c r="AJ153" s="200"/>
      <c r="AK153" s="200"/>
      <c r="AL153" s="200"/>
      <c r="AM153" s="200"/>
      <c r="AN153" s="200"/>
      <c r="AO153" s="200"/>
      <c r="AP153" s="200"/>
      <c r="AQ153" s="200"/>
      <c r="AR153" s="200"/>
      <c r="AS153" s="200"/>
      <c r="AT153" s="200"/>
      <c r="AU153" s="200"/>
      <c r="AV153" s="200"/>
      <c r="AW153" s="200"/>
      <c r="AX153" s="200"/>
      <c r="AY153" s="200"/>
      <c r="AZ153" s="200"/>
      <c r="BA153" s="201" t="str">
        <f>C153</f>
        <v>Připočte se 1% ztratného a zaokrouhlí na celé kusy.</v>
      </c>
      <c r="BB153" s="200"/>
      <c r="BC153" s="200"/>
      <c r="BD153" s="200"/>
      <c r="BE153" s="200"/>
      <c r="BF153" s="200"/>
      <c r="BG153" s="200"/>
      <c r="BH153" s="200"/>
    </row>
    <row r="154" spans="1:60" outlineLevel="1">
      <c r="A154" s="193"/>
      <c r="B154" s="193"/>
      <c r="C154" s="202" t="s">
        <v>315</v>
      </c>
      <c r="D154" s="203"/>
      <c r="E154" s="204">
        <v>72.608900000000006</v>
      </c>
      <c r="F154" s="198"/>
      <c r="G154" s="198"/>
      <c r="H154" s="198"/>
      <c r="I154" s="198"/>
      <c r="J154" s="198"/>
      <c r="K154" s="198"/>
      <c r="L154" s="198"/>
      <c r="M154" s="198"/>
      <c r="N154" s="195"/>
      <c r="O154" s="195"/>
      <c r="P154" s="195"/>
      <c r="Q154" s="195"/>
      <c r="R154" s="195"/>
      <c r="S154" s="195"/>
      <c r="T154" s="199"/>
      <c r="U154" s="195"/>
      <c r="V154" s="200"/>
      <c r="W154" s="200"/>
      <c r="X154" s="200"/>
      <c r="Y154" s="200"/>
      <c r="Z154" s="200"/>
      <c r="AA154" s="200"/>
      <c r="AB154" s="200"/>
      <c r="AC154" s="200"/>
      <c r="AD154" s="200"/>
      <c r="AE154" s="200" t="s">
        <v>145</v>
      </c>
      <c r="AF154" s="200">
        <v>0</v>
      </c>
      <c r="AG154" s="200"/>
      <c r="AH154" s="200"/>
      <c r="AI154" s="200"/>
      <c r="AJ154" s="200"/>
      <c r="AK154" s="200"/>
      <c r="AL154" s="200"/>
      <c r="AM154" s="200"/>
      <c r="AN154" s="200"/>
      <c r="AO154" s="200"/>
      <c r="AP154" s="200"/>
      <c r="AQ154" s="200"/>
      <c r="AR154" s="200"/>
      <c r="AS154" s="200"/>
      <c r="AT154" s="200"/>
      <c r="AU154" s="200"/>
      <c r="AV154" s="200"/>
      <c r="AW154" s="200"/>
      <c r="AX154" s="200"/>
      <c r="AY154" s="200"/>
      <c r="AZ154" s="200"/>
      <c r="BA154" s="200"/>
      <c r="BB154" s="200"/>
      <c r="BC154" s="200"/>
      <c r="BD154" s="200"/>
      <c r="BE154" s="200"/>
      <c r="BF154" s="200"/>
      <c r="BG154" s="200"/>
      <c r="BH154" s="200"/>
    </row>
    <row r="155" spans="1:60" outlineLevel="1">
      <c r="A155" s="193"/>
      <c r="B155" s="193"/>
      <c r="C155" s="202" t="s">
        <v>316</v>
      </c>
      <c r="D155" s="203"/>
      <c r="E155" s="204">
        <v>0.39109999999999401</v>
      </c>
      <c r="F155" s="198"/>
      <c r="G155" s="198"/>
      <c r="H155" s="198"/>
      <c r="I155" s="198"/>
      <c r="J155" s="198"/>
      <c r="K155" s="198"/>
      <c r="L155" s="198"/>
      <c r="M155" s="198"/>
      <c r="N155" s="195"/>
      <c r="O155" s="195"/>
      <c r="P155" s="195"/>
      <c r="Q155" s="195"/>
      <c r="R155" s="195"/>
      <c r="S155" s="195"/>
      <c r="T155" s="199"/>
      <c r="U155" s="195"/>
      <c r="V155" s="200"/>
      <c r="W155" s="200"/>
      <c r="X155" s="200"/>
      <c r="Y155" s="200"/>
      <c r="Z155" s="200"/>
      <c r="AA155" s="200"/>
      <c r="AB155" s="200"/>
      <c r="AC155" s="200"/>
      <c r="AD155" s="200"/>
      <c r="AE155" s="200" t="s">
        <v>145</v>
      </c>
      <c r="AF155" s="200">
        <v>0</v>
      </c>
      <c r="AG155" s="200"/>
      <c r="AH155" s="200"/>
      <c r="AI155" s="200"/>
      <c r="AJ155" s="200"/>
      <c r="AK155" s="200"/>
      <c r="AL155" s="200"/>
      <c r="AM155" s="200"/>
      <c r="AN155" s="200"/>
      <c r="AO155" s="200"/>
      <c r="AP155" s="200"/>
      <c r="AQ155" s="200"/>
      <c r="AR155" s="200"/>
      <c r="AS155" s="200"/>
      <c r="AT155" s="200"/>
      <c r="AU155" s="200"/>
      <c r="AV155" s="200"/>
      <c r="AW155" s="200"/>
      <c r="AX155" s="200"/>
      <c r="AY155" s="200"/>
      <c r="AZ155" s="200"/>
      <c r="BA155" s="200"/>
      <c r="BB155" s="200"/>
      <c r="BC155" s="200"/>
      <c r="BD155" s="200"/>
      <c r="BE155" s="200"/>
      <c r="BF155" s="200"/>
      <c r="BG155" s="200"/>
      <c r="BH155" s="200"/>
    </row>
    <row r="156" spans="1:60" ht="22.5" outlineLevel="1">
      <c r="A156" s="193">
        <v>49</v>
      </c>
      <c r="B156" s="193" t="s">
        <v>317</v>
      </c>
      <c r="C156" s="194" t="s">
        <v>318</v>
      </c>
      <c r="D156" s="195" t="s">
        <v>292</v>
      </c>
      <c r="E156" s="196">
        <v>3</v>
      </c>
      <c r="F156" s="197">
        <f>H156+J156</f>
        <v>0</v>
      </c>
      <c r="G156" s="198">
        <f>ROUND(E156*F156,2)</f>
        <v>0</v>
      </c>
      <c r="H156" s="198"/>
      <c r="I156" s="198">
        <f>ROUND(E156*H156,2)</f>
        <v>0</v>
      </c>
      <c r="J156" s="198"/>
      <c r="K156" s="198">
        <f>ROUND(E156*J156,2)</f>
        <v>0</v>
      </c>
      <c r="L156" s="198">
        <v>21</v>
      </c>
      <c r="M156" s="198">
        <f>G156*(1+L156/100)</f>
        <v>0</v>
      </c>
      <c r="N156" s="195">
        <v>6.9000000000000006E-2</v>
      </c>
      <c r="O156" s="195">
        <f>ROUND(E156*N156,5)</f>
        <v>0.20699999999999999</v>
      </c>
      <c r="P156" s="195">
        <v>0</v>
      </c>
      <c r="Q156" s="195">
        <f>ROUND(E156*P156,5)</f>
        <v>0</v>
      </c>
      <c r="R156" s="195"/>
      <c r="S156" s="195"/>
      <c r="T156" s="199">
        <v>0</v>
      </c>
      <c r="U156" s="195">
        <f>ROUND(E156*T156,2)</f>
        <v>0</v>
      </c>
      <c r="V156" s="200"/>
      <c r="W156" s="200"/>
      <c r="X156" s="200"/>
      <c r="Y156" s="200"/>
      <c r="Z156" s="200"/>
      <c r="AA156" s="200"/>
      <c r="AB156" s="200"/>
      <c r="AC156" s="200"/>
      <c r="AD156" s="200"/>
      <c r="AE156" s="200" t="s">
        <v>238</v>
      </c>
      <c r="AF156" s="200"/>
      <c r="AG156" s="200"/>
      <c r="AH156" s="200"/>
      <c r="AI156" s="200"/>
      <c r="AJ156" s="200"/>
      <c r="AK156" s="200"/>
      <c r="AL156" s="200"/>
      <c r="AM156" s="200"/>
      <c r="AN156" s="200"/>
      <c r="AO156" s="200"/>
      <c r="AP156" s="200"/>
      <c r="AQ156" s="200"/>
      <c r="AR156" s="200"/>
      <c r="AS156" s="200"/>
      <c r="AT156" s="200"/>
      <c r="AU156" s="200"/>
      <c r="AV156" s="200"/>
      <c r="AW156" s="200"/>
      <c r="AX156" s="200"/>
      <c r="AY156" s="200"/>
      <c r="AZ156" s="200"/>
      <c r="BA156" s="200"/>
      <c r="BB156" s="200"/>
      <c r="BC156" s="200"/>
      <c r="BD156" s="200"/>
      <c r="BE156" s="200"/>
      <c r="BF156" s="200"/>
      <c r="BG156" s="200"/>
      <c r="BH156" s="200"/>
    </row>
    <row r="157" spans="1:60" outlineLevel="1">
      <c r="A157" s="193"/>
      <c r="B157" s="193"/>
      <c r="C157" s="202" t="s">
        <v>89</v>
      </c>
      <c r="D157" s="203"/>
      <c r="E157" s="204">
        <v>3</v>
      </c>
      <c r="F157" s="198"/>
      <c r="G157" s="198"/>
      <c r="H157" s="198"/>
      <c r="I157" s="198"/>
      <c r="J157" s="198"/>
      <c r="K157" s="198"/>
      <c r="L157" s="198"/>
      <c r="M157" s="198"/>
      <c r="N157" s="195"/>
      <c r="O157" s="195"/>
      <c r="P157" s="195"/>
      <c r="Q157" s="195"/>
      <c r="R157" s="195"/>
      <c r="S157" s="195"/>
      <c r="T157" s="199"/>
      <c r="U157" s="195"/>
      <c r="V157" s="200"/>
      <c r="W157" s="200"/>
      <c r="X157" s="200"/>
      <c r="Y157" s="200"/>
      <c r="Z157" s="200"/>
      <c r="AA157" s="200"/>
      <c r="AB157" s="200"/>
      <c r="AC157" s="200"/>
      <c r="AD157" s="200"/>
      <c r="AE157" s="200" t="s">
        <v>145</v>
      </c>
      <c r="AF157" s="200">
        <v>0</v>
      </c>
      <c r="AG157" s="200"/>
      <c r="AH157" s="200"/>
      <c r="AI157" s="200"/>
      <c r="AJ157" s="200"/>
      <c r="AK157" s="200"/>
      <c r="AL157" s="200"/>
      <c r="AM157" s="200"/>
      <c r="AN157" s="200"/>
      <c r="AO157" s="200"/>
      <c r="AP157" s="200"/>
      <c r="AQ157" s="200"/>
      <c r="AR157" s="200"/>
      <c r="AS157" s="200"/>
      <c r="AT157" s="200"/>
      <c r="AU157" s="200"/>
      <c r="AV157" s="200"/>
      <c r="AW157" s="200"/>
      <c r="AX157" s="200"/>
      <c r="AY157" s="200"/>
      <c r="AZ157" s="200"/>
      <c r="BA157" s="200"/>
      <c r="BB157" s="200"/>
      <c r="BC157" s="200"/>
      <c r="BD157" s="200"/>
      <c r="BE157" s="200"/>
      <c r="BF157" s="200"/>
      <c r="BG157" s="200"/>
      <c r="BH157" s="200"/>
    </row>
    <row r="158" spans="1:60" ht="22.5" outlineLevel="1">
      <c r="A158" s="193">
        <v>50</v>
      </c>
      <c r="B158" s="193" t="s">
        <v>319</v>
      </c>
      <c r="C158" s="194" t="s">
        <v>320</v>
      </c>
      <c r="D158" s="195" t="s">
        <v>292</v>
      </c>
      <c r="E158" s="196">
        <v>4</v>
      </c>
      <c r="F158" s="197">
        <f>H158+J158</f>
        <v>0</v>
      </c>
      <c r="G158" s="198">
        <f>ROUND(E158*F158,2)</f>
        <v>0</v>
      </c>
      <c r="H158" s="198"/>
      <c r="I158" s="198">
        <f>ROUND(E158*H158,2)</f>
        <v>0</v>
      </c>
      <c r="J158" s="198"/>
      <c r="K158" s="198">
        <f>ROUND(E158*J158,2)</f>
        <v>0</v>
      </c>
      <c r="L158" s="198">
        <v>21</v>
      </c>
      <c r="M158" s="198">
        <f>G158*(1+L158/100)</f>
        <v>0</v>
      </c>
      <c r="N158" s="195">
        <v>6.9000000000000006E-2</v>
      </c>
      <c r="O158" s="195">
        <f>ROUND(E158*N158,5)</f>
        <v>0.27600000000000002</v>
      </c>
      <c r="P158" s="195">
        <v>0</v>
      </c>
      <c r="Q158" s="195">
        <f>ROUND(E158*P158,5)</f>
        <v>0</v>
      </c>
      <c r="R158" s="195"/>
      <c r="S158" s="195"/>
      <c r="T158" s="199">
        <v>0</v>
      </c>
      <c r="U158" s="195">
        <f>ROUND(E158*T158,2)</f>
        <v>0</v>
      </c>
      <c r="V158" s="200"/>
      <c r="W158" s="200"/>
      <c r="X158" s="200"/>
      <c r="Y158" s="200"/>
      <c r="Z158" s="200"/>
      <c r="AA158" s="200"/>
      <c r="AB158" s="200"/>
      <c r="AC158" s="200"/>
      <c r="AD158" s="200"/>
      <c r="AE158" s="200" t="s">
        <v>238</v>
      </c>
      <c r="AF158" s="200"/>
      <c r="AG158" s="200"/>
      <c r="AH158" s="200"/>
      <c r="AI158" s="200"/>
      <c r="AJ158" s="200"/>
      <c r="AK158" s="200"/>
      <c r="AL158" s="200"/>
      <c r="AM158" s="200"/>
      <c r="AN158" s="200"/>
      <c r="AO158" s="200"/>
      <c r="AP158" s="200"/>
      <c r="AQ158" s="200"/>
      <c r="AR158" s="200"/>
      <c r="AS158" s="200"/>
      <c r="AT158" s="200"/>
      <c r="AU158" s="200"/>
      <c r="AV158" s="200"/>
      <c r="AW158" s="200"/>
      <c r="AX158" s="200"/>
      <c r="AY158" s="200"/>
      <c r="AZ158" s="200"/>
      <c r="BA158" s="200"/>
      <c r="BB158" s="200"/>
      <c r="BC158" s="200"/>
      <c r="BD158" s="200"/>
      <c r="BE158" s="200"/>
      <c r="BF158" s="200"/>
      <c r="BG158" s="200"/>
      <c r="BH158" s="200"/>
    </row>
    <row r="159" spans="1:60" outlineLevel="1">
      <c r="A159" s="193"/>
      <c r="B159" s="193"/>
      <c r="C159" s="202" t="s">
        <v>321</v>
      </c>
      <c r="D159" s="203"/>
      <c r="E159" s="204">
        <v>3.5350000000000001</v>
      </c>
      <c r="F159" s="198"/>
      <c r="G159" s="198"/>
      <c r="H159" s="198"/>
      <c r="I159" s="198"/>
      <c r="J159" s="198"/>
      <c r="K159" s="198"/>
      <c r="L159" s="198"/>
      <c r="M159" s="198"/>
      <c r="N159" s="195"/>
      <c r="O159" s="195"/>
      <c r="P159" s="195"/>
      <c r="Q159" s="195"/>
      <c r="R159" s="195"/>
      <c r="S159" s="195"/>
      <c r="T159" s="199"/>
      <c r="U159" s="195"/>
      <c r="V159" s="200"/>
      <c r="W159" s="200"/>
      <c r="X159" s="200"/>
      <c r="Y159" s="200"/>
      <c r="Z159" s="200"/>
      <c r="AA159" s="200"/>
      <c r="AB159" s="200"/>
      <c r="AC159" s="200"/>
      <c r="AD159" s="200"/>
      <c r="AE159" s="200" t="s">
        <v>145</v>
      </c>
      <c r="AF159" s="200">
        <v>0</v>
      </c>
      <c r="AG159" s="200"/>
      <c r="AH159" s="200"/>
      <c r="AI159" s="200"/>
      <c r="AJ159" s="200"/>
      <c r="AK159" s="200"/>
      <c r="AL159" s="200"/>
      <c r="AM159" s="200"/>
      <c r="AN159" s="200"/>
      <c r="AO159" s="200"/>
      <c r="AP159" s="200"/>
      <c r="AQ159" s="200"/>
      <c r="AR159" s="200"/>
      <c r="AS159" s="200"/>
      <c r="AT159" s="200"/>
      <c r="AU159" s="200"/>
      <c r="AV159" s="200"/>
      <c r="AW159" s="200"/>
      <c r="AX159" s="200"/>
      <c r="AY159" s="200"/>
      <c r="AZ159" s="200"/>
      <c r="BA159" s="200"/>
      <c r="BB159" s="200"/>
      <c r="BC159" s="200"/>
      <c r="BD159" s="200"/>
      <c r="BE159" s="200"/>
      <c r="BF159" s="200"/>
      <c r="BG159" s="200"/>
      <c r="BH159" s="200"/>
    </row>
    <row r="160" spans="1:60" outlineLevel="1">
      <c r="A160" s="193"/>
      <c r="B160" s="193"/>
      <c r="C160" s="202" t="s">
        <v>322</v>
      </c>
      <c r="D160" s="203"/>
      <c r="E160" s="204">
        <v>0.46500000000000002</v>
      </c>
      <c r="F160" s="198"/>
      <c r="G160" s="198"/>
      <c r="H160" s="198"/>
      <c r="I160" s="198"/>
      <c r="J160" s="198"/>
      <c r="K160" s="198"/>
      <c r="L160" s="198"/>
      <c r="M160" s="198"/>
      <c r="N160" s="195"/>
      <c r="O160" s="195"/>
      <c r="P160" s="195"/>
      <c r="Q160" s="195"/>
      <c r="R160" s="195"/>
      <c r="S160" s="195"/>
      <c r="T160" s="199"/>
      <c r="U160" s="195"/>
      <c r="V160" s="200"/>
      <c r="W160" s="200"/>
      <c r="X160" s="200"/>
      <c r="Y160" s="200"/>
      <c r="Z160" s="200"/>
      <c r="AA160" s="200"/>
      <c r="AB160" s="200"/>
      <c r="AC160" s="200"/>
      <c r="AD160" s="200"/>
      <c r="AE160" s="200" t="s">
        <v>145</v>
      </c>
      <c r="AF160" s="200">
        <v>0</v>
      </c>
      <c r="AG160" s="200"/>
      <c r="AH160" s="200"/>
      <c r="AI160" s="200"/>
      <c r="AJ160" s="200"/>
      <c r="AK160" s="200"/>
      <c r="AL160" s="200"/>
      <c r="AM160" s="200"/>
      <c r="AN160" s="200"/>
      <c r="AO160" s="200"/>
      <c r="AP160" s="200"/>
      <c r="AQ160" s="200"/>
      <c r="AR160" s="200"/>
      <c r="AS160" s="200"/>
      <c r="AT160" s="200"/>
      <c r="AU160" s="200"/>
      <c r="AV160" s="200"/>
      <c r="AW160" s="200"/>
      <c r="AX160" s="200"/>
      <c r="AY160" s="200"/>
      <c r="AZ160" s="200"/>
      <c r="BA160" s="200"/>
      <c r="BB160" s="200"/>
      <c r="BC160" s="200"/>
      <c r="BD160" s="200"/>
      <c r="BE160" s="200"/>
      <c r="BF160" s="200"/>
      <c r="BG160" s="200"/>
      <c r="BH160" s="200"/>
    </row>
    <row r="161" spans="1:60" ht="22.5" outlineLevel="1">
      <c r="A161" s="193">
        <v>51</v>
      </c>
      <c r="B161" s="193" t="s">
        <v>323</v>
      </c>
      <c r="C161" s="194" t="s">
        <v>324</v>
      </c>
      <c r="D161" s="195" t="s">
        <v>292</v>
      </c>
      <c r="E161" s="196">
        <v>117</v>
      </c>
      <c r="F161" s="197">
        <f>H161+J161</f>
        <v>0</v>
      </c>
      <c r="G161" s="198">
        <f>ROUND(E161*F161,2)</f>
        <v>0</v>
      </c>
      <c r="H161" s="198"/>
      <c r="I161" s="198">
        <f>ROUND(E161*H161,2)</f>
        <v>0</v>
      </c>
      <c r="J161" s="198"/>
      <c r="K161" s="198">
        <f>ROUND(E161*J161,2)</f>
        <v>0</v>
      </c>
      <c r="L161" s="198">
        <v>21</v>
      </c>
      <c r="M161" s="198">
        <f>G161*(1+L161/100)</f>
        <v>0</v>
      </c>
      <c r="N161" s="195">
        <v>0.06</v>
      </c>
      <c r="O161" s="195">
        <f>ROUND(E161*N161,5)</f>
        <v>7.02</v>
      </c>
      <c r="P161" s="195">
        <v>0</v>
      </c>
      <c r="Q161" s="195">
        <f>ROUND(E161*P161,5)</f>
        <v>0</v>
      </c>
      <c r="R161" s="195"/>
      <c r="S161" s="195"/>
      <c r="T161" s="199">
        <v>0</v>
      </c>
      <c r="U161" s="195">
        <f>ROUND(E161*T161,2)</f>
        <v>0</v>
      </c>
      <c r="V161" s="200"/>
      <c r="W161" s="200"/>
      <c r="X161" s="200"/>
      <c r="Y161" s="200"/>
      <c r="Z161" s="200"/>
      <c r="AA161" s="200"/>
      <c r="AB161" s="200"/>
      <c r="AC161" s="200"/>
      <c r="AD161" s="200"/>
      <c r="AE161" s="200" t="s">
        <v>238</v>
      </c>
      <c r="AF161" s="200"/>
      <c r="AG161" s="200"/>
      <c r="AH161" s="200"/>
      <c r="AI161" s="200"/>
      <c r="AJ161" s="200"/>
      <c r="AK161" s="200"/>
      <c r="AL161" s="200"/>
      <c r="AM161" s="200"/>
      <c r="AN161" s="200"/>
      <c r="AO161" s="200"/>
      <c r="AP161" s="200"/>
      <c r="AQ161" s="200"/>
      <c r="AR161" s="200"/>
      <c r="AS161" s="200"/>
      <c r="AT161" s="200"/>
      <c r="AU161" s="200"/>
      <c r="AV161" s="200"/>
      <c r="AW161" s="200"/>
      <c r="AX161" s="200"/>
      <c r="AY161" s="200"/>
      <c r="AZ161" s="200"/>
      <c r="BA161" s="200"/>
      <c r="BB161" s="200"/>
      <c r="BC161" s="200"/>
      <c r="BD161" s="200"/>
      <c r="BE161" s="200"/>
      <c r="BF161" s="200"/>
      <c r="BG161" s="200"/>
      <c r="BH161" s="200"/>
    </row>
    <row r="162" spans="1:60" outlineLevel="1">
      <c r="A162" s="193"/>
      <c r="B162" s="193"/>
      <c r="C162" s="202" t="s">
        <v>325</v>
      </c>
      <c r="D162" s="203"/>
      <c r="E162" s="204">
        <v>116.857</v>
      </c>
      <c r="F162" s="198"/>
      <c r="G162" s="198"/>
      <c r="H162" s="198"/>
      <c r="I162" s="198"/>
      <c r="J162" s="198"/>
      <c r="K162" s="198"/>
      <c r="L162" s="198"/>
      <c r="M162" s="198"/>
      <c r="N162" s="195"/>
      <c r="O162" s="195"/>
      <c r="P162" s="195"/>
      <c r="Q162" s="195"/>
      <c r="R162" s="195"/>
      <c r="S162" s="195"/>
      <c r="T162" s="199"/>
      <c r="U162" s="195"/>
      <c r="V162" s="200"/>
      <c r="W162" s="200"/>
      <c r="X162" s="200"/>
      <c r="Y162" s="200"/>
      <c r="Z162" s="200"/>
      <c r="AA162" s="200"/>
      <c r="AB162" s="200"/>
      <c r="AC162" s="200"/>
      <c r="AD162" s="200"/>
      <c r="AE162" s="200" t="s">
        <v>145</v>
      </c>
      <c r="AF162" s="200">
        <v>0</v>
      </c>
      <c r="AG162" s="200"/>
      <c r="AH162" s="200"/>
      <c r="AI162" s="200"/>
      <c r="AJ162" s="200"/>
      <c r="AK162" s="200"/>
      <c r="AL162" s="200"/>
      <c r="AM162" s="200"/>
      <c r="AN162" s="200"/>
      <c r="AO162" s="200"/>
      <c r="AP162" s="200"/>
      <c r="AQ162" s="200"/>
      <c r="AR162" s="200"/>
      <c r="AS162" s="200"/>
      <c r="AT162" s="200"/>
      <c r="AU162" s="200"/>
      <c r="AV162" s="200"/>
      <c r="AW162" s="200"/>
      <c r="AX162" s="200"/>
      <c r="AY162" s="200"/>
      <c r="AZ162" s="200"/>
      <c r="BA162" s="200"/>
      <c r="BB162" s="200"/>
      <c r="BC162" s="200"/>
      <c r="BD162" s="200"/>
      <c r="BE162" s="200"/>
      <c r="BF162" s="200"/>
      <c r="BG162" s="200"/>
      <c r="BH162" s="200"/>
    </row>
    <row r="163" spans="1:60" outlineLevel="1">
      <c r="A163" s="193"/>
      <c r="B163" s="193"/>
      <c r="C163" s="202" t="s">
        <v>326</v>
      </c>
      <c r="D163" s="203"/>
      <c r="E163" s="204">
        <v>0.14300000000000099</v>
      </c>
      <c r="F163" s="198"/>
      <c r="G163" s="198"/>
      <c r="H163" s="198"/>
      <c r="I163" s="198"/>
      <c r="J163" s="198"/>
      <c r="K163" s="198"/>
      <c r="L163" s="198"/>
      <c r="M163" s="198"/>
      <c r="N163" s="195"/>
      <c r="O163" s="195"/>
      <c r="P163" s="195"/>
      <c r="Q163" s="195"/>
      <c r="R163" s="195"/>
      <c r="S163" s="195"/>
      <c r="T163" s="199"/>
      <c r="U163" s="195"/>
      <c r="V163" s="200"/>
      <c r="W163" s="200"/>
      <c r="X163" s="200"/>
      <c r="Y163" s="200"/>
      <c r="Z163" s="200"/>
      <c r="AA163" s="200"/>
      <c r="AB163" s="200"/>
      <c r="AC163" s="200"/>
      <c r="AD163" s="200"/>
      <c r="AE163" s="200" t="s">
        <v>145</v>
      </c>
      <c r="AF163" s="200">
        <v>0</v>
      </c>
      <c r="AG163" s="200"/>
      <c r="AH163" s="200"/>
      <c r="AI163" s="200"/>
      <c r="AJ163" s="200"/>
      <c r="AK163" s="200"/>
      <c r="AL163" s="200"/>
      <c r="AM163" s="200"/>
      <c r="AN163" s="200"/>
      <c r="AO163" s="200"/>
      <c r="AP163" s="200"/>
      <c r="AQ163" s="200"/>
      <c r="AR163" s="200"/>
      <c r="AS163" s="200"/>
      <c r="AT163" s="200"/>
      <c r="AU163" s="200"/>
      <c r="AV163" s="200"/>
      <c r="AW163" s="200"/>
      <c r="AX163" s="200"/>
      <c r="AY163" s="200"/>
      <c r="AZ163" s="200"/>
      <c r="BA163" s="200"/>
      <c r="BB163" s="200"/>
      <c r="BC163" s="200"/>
      <c r="BD163" s="200"/>
      <c r="BE163" s="200"/>
      <c r="BF163" s="200"/>
      <c r="BG163" s="200"/>
      <c r="BH163" s="200"/>
    </row>
    <row r="164" spans="1:60" outlineLevel="1">
      <c r="A164" s="193">
        <v>52</v>
      </c>
      <c r="B164" s="193" t="s">
        <v>327</v>
      </c>
      <c r="C164" s="194" t="s">
        <v>328</v>
      </c>
      <c r="D164" s="195" t="s">
        <v>201</v>
      </c>
      <c r="E164" s="196">
        <v>18</v>
      </c>
      <c r="F164" s="197">
        <f>H164+J164</f>
        <v>0</v>
      </c>
      <c r="G164" s="198">
        <f>ROUND(E164*F164,2)</f>
        <v>0</v>
      </c>
      <c r="H164" s="198"/>
      <c r="I164" s="198">
        <f>ROUND(E164*H164,2)</f>
        <v>0</v>
      </c>
      <c r="J164" s="198"/>
      <c r="K164" s="198">
        <f>ROUND(E164*J164,2)</f>
        <v>0</v>
      </c>
      <c r="L164" s="198">
        <v>21</v>
      </c>
      <c r="M164" s="198">
        <f>G164*(1+L164/100)</f>
        <v>0</v>
      </c>
      <c r="N164" s="195">
        <v>0</v>
      </c>
      <c r="O164" s="195">
        <f>ROUND(E164*N164,5)</f>
        <v>0</v>
      </c>
      <c r="P164" s="195">
        <v>0</v>
      </c>
      <c r="Q164" s="195">
        <f>ROUND(E164*P164,5)</f>
        <v>0</v>
      </c>
      <c r="R164" s="195"/>
      <c r="S164" s="195"/>
      <c r="T164" s="199">
        <v>5.5E-2</v>
      </c>
      <c r="U164" s="195">
        <f>ROUND(E164*T164,2)</f>
        <v>0.99</v>
      </c>
      <c r="V164" s="200"/>
      <c r="W164" s="200"/>
      <c r="X164" s="200"/>
      <c r="Y164" s="200"/>
      <c r="Z164" s="200"/>
      <c r="AA164" s="200"/>
      <c r="AB164" s="200"/>
      <c r="AC164" s="200"/>
      <c r="AD164" s="200"/>
      <c r="AE164" s="200" t="s">
        <v>141</v>
      </c>
      <c r="AF164" s="200"/>
      <c r="AG164" s="200"/>
      <c r="AH164" s="200"/>
      <c r="AI164" s="200"/>
      <c r="AJ164" s="200"/>
      <c r="AK164" s="200"/>
      <c r="AL164" s="200"/>
      <c r="AM164" s="200"/>
      <c r="AN164" s="200"/>
      <c r="AO164" s="200"/>
      <c r="AP164" s="200"/>
      <c r="AQ164" s="200"/>
      <c r="AR164" s="200"/>
      <c r="AS164" s="200"/>
      <c r="AT164" s="200"/>
      <c r="AU164" s="200"/>
      <c r="AV164" s="200"/>
      <c r="AW164" s="200"/>
      <c r="AX164" s="200"/>
      <c r="AY164" s="200"/>
      <c r="AZ164" s="200"/>
      <c r="BA164" s="200"/>
      <c r="BB164" s="200"/>
      <c r="BC164" s="200"/>
      <c r="BD164" s="200"/>
      <c r="BE164" s="200"/>
      <c r="BF164" s="200"/>
      <c r="BG164" s="200"/>
      <c r="BH164" s="200"/>
    </row>
    <row r="165" spans="1:60" outlineLevel="1">
      <c r="A165" s="193"/>
      <c r="B165" s="193"/>
      <c r="C165" s="510" t="s">
        <v>329</v>
      </c>
      <c r="D165" s="511"/>
      <c r="E165" s="512"/>
      <c r="F165" s="513"/>
      <c r="G165" s="514"/>
      <c r="H165" s="198"/>
      <c r="I165" s="198"/>
      <c r="J165" s="198"/>
      <c r="K165" s="198"/>
      <c r="L165" s="198"/>
      <c r="M165" s="198"/>
      <c r="N165" s="195"/>
      <c r="O165" s="195"/>
      <c r="P165" s="195"/>
      <c r="Q165" s="195"/>
      <c r="R165" s="195"/>
      <c r="S165" s="195"/>
      <c r="T165" s="199"/>
      <c r="U165" s="195"/>
      <c r="V165" s="200"/>
      <c r="W165" s="200"/>
      <c r="X165" s="200"/>
      <c r="Y165" s="200"/>
      <c r="Z165" s="200"/>
      <c r="AA165" s="200"/>
      <c r="AB165" s="200"/>
      <c r="AC165" s="200"/>
      <c r="AD165" s="200"/>
      <c r="AE165" s="200" t="s">
        <v>143</v>
      </c>
      <c r="AF165" s="200"/>
      <c r="AG165" s="200"/>
      <c r="AH165" s="200"/>
      <c r="AI165" s="200"/>
      <c r="AJ165" s="200"/>
      <c r="AK165" s="200"/>
      <c r="AL165" s="200"/>
      <c r="AM165" s="200"/>
      <c r="AN165" s="200"/>
      <c r="AO165" s="200"/>
      <c r="AP165" s="200"/>
      <c r="AQ165" s="200"/>
      <c r="AR165" s="200"/>
      <c r="AS165" s="200"/>
      <c r="AT165" s="200"/>
      <c r="AU165" s="200"/>
      <c r="AV165" s="200"/>
      <c r="AW165" s="200"/>
      <c r="AX165" s="200"/>
      <c r="AY165" s="200"/>
      <c r="AZ165" s="200"/>
      <c r="BA165" s="201" t="str">
        <f>C165</f>
        <v>Řezání asfaltobetonového krytu pro překop silnice pro VO a trubky HDPE.</v>
      </c>
      <c r="BB165" s="200"/>
      <c r="BC165" s="200"/>
      <c r="BD165" s="200"/>
      <c r="BE165" s="200"/>
      <c r="BF165" s="200"/>
      <c r="BG165" s="200"/>
      <c r="BH165" s="200"/>
    </row>
    <row r="166" spans="1:60" outlineLevel="1">
      <c r="A166" s="193"/>
      <c r="B166" s="193"/>
      <c r="C166" s="202" t="s">
        <v>330</v>
      </c>
      <c r="D166" s="203"/>
      <c r="E166" s="204">
        <v>18</v>
      </c>
      <c r="F166" s="198"/>
      <c r="G166" s="198"/>
      <c r="H166" s="198"/>
      <c r="I166" s="198"/>
      <c r="J166" s="198"/>
      <c r="K166" s="198"/>
      <c r="L166" s="198"/>
      <c r="M166" s="198"/>
      <c r="N166" s="195"/>
      <c r="O166" s="195"/>
      <c r="P166" s="195"/>
      <c r="Q166" s="195"/>
      <c r="R166" s="195"/>
      <c r="S166" s="195"/>
      <c r="T166" s="199"/>
      <c r="U166" s="195"/>
      <c r="V166" s="200"/>
      <c r="W166" s="200"/>
      <c r="X166" s="200"/>
      <c r="Y166" s="200"/>
      <c r="Z166" s="200"/>
      <c r="AA166" s="200"/>
      <c r="AB166" s="200"/>
      <c r="AC166" s="200"/>
      <c r="AD166" s="200"/>
      <c r="AE166" s="200" t="s">
        <v>145</v>
      </c>
      <c r="AF166" s="200">
        <v>0</v>
      </c>
      <c r="AG166" s="200"/>
      <c r="AH166" s="200"/>
      <c r="AI166" s="200"/>
      <c r="AJ166" s="200"/>
      <c r="AK166" s="200"/>
      <c r="AL166" s="200"/>
      <c r="AM166" s="200"/>
      <c r="AN166" s="200"/>
      <c r="AO166" s="200"/>
      <c r="AP166" s="200"/>
      <c r="AQ166" s="200"/>
      <c r="AR166" s="200"/>
      <c r="AS166" s="200"/>
      <c r="AT166" s="200"/>
      <c r="AU166" s="200"/>
      <c r="AV166" s="200"/>
      <c r="AW166" s="200"/>
      <c r="AX166" s="200"/>
      <c r="AY166" s="200"/>
      <c r="AZ166" s="200"/>
      <c r="BA166" s="200"/>
      <c r="BB166" s="200"/>
      <c r="BC166" s="200"/>
      <c r="BD166" s="200"/>
      <c r="BE166" s="200"/>
      <c r="BF166" s="200"/>
      <c r="BG166" s="200"/>
      <c r="BH166" s="200"/>
    </row>
    <row r="167" spans="1:60" ht="22.5" outlineLevel="1">
      <c r="A167" s="193">
        <v>53</v>
      </c>
      <c r="B167" s="193" t="s">
        <v>331</v>
      </c>
      <c r="C167" s="194" t="s">
        <v>332</v>
      </c>
      <c r="D167" s="195" t="s">
        <v>292</v>
      </c>
      <c r="E167" s="196">
        <v>3</v>
      </c>
      <c r="F167" s="197">
        <f>H167+J167</f>
        <v>0</v>
      </c>
      <c r="G167" s="198">
        <f>ROUND(E167*F167,2)</f>
        <v>0</v>
      </c>
      <c r="H167" s="198"/>
      <c r="I167" s="198">
        <f>ROUND(E167*H167,2)</f>
        <v>0</v>
      </c>
      <c r="J167" s="198"/>
      <c r="K167" s="198">
        <f>ROUND(E167*J167,2)</f>
        <v>0</v>
      </c>
      <c r="L167" s="198">
        <v>21</v>
      </c>
      <c r="M167" s="198">
        <f>G167*(1+L167/100)</f>
        <v>0</v>
      </c>
      <c r="N167" s="195">
        <v>5.1000000000000004E-3</v>
      </c>
      <c r="O167" s="195">
        <f>ROUND(E167*N167,5)</f>
        <v>1.5299999999999999E-2</v>
      </c>
      <c r="P167" s="195">
        <v>0</v>
      </c>
      <c r="Q167" s="195">
        <f>ROUND(E167*P167,5)</f>
        <v>0</v>
      </c>
      <c r="R167" s="195"/>
      <c r="S167" s="195"/>
      <c r="T167" s="199">
        <v>0</v>
      </c>
      <c r="U167" s="195">
        <f>ROUND(E167*T167,2)</f>
        <v>0</v>
      </c>
      <c r="V167" s="200"/>
      <c r="W167" s="200"/>
      <c r="X167" s="200"/>
      <c r="Y167" s="200"/>
      <c r="Z167" s="200"/>
      <c r="AA167" s="200"/>
      <c r="AB167" s="200"/>
      <c r="AC167" s="200"/>
      <c r="AD167" s="200"/>
      <c r="AE167" s="200" t="s">
        <v>238</v>
      </c>
      <c r="AF167" s="200"/>
      <c r="AG167" s="200"/>
      <c r="AH167" s="200"/>
      <c r="AI167" s="200"/>
      <c r="AJ167" s="200"/>
      <c r="AK167" s="200"/>
      <c r="AL167" s="200"/>
      <c r="AM167" s="200"/>
      <c r="AN167" s="200"/>
      <c r="AO167" s="200"/>
      <c r="AP167" s="200"/>
      <c r="AQ167" s="200"/>
      <c r="AR167" s="200"/>
      <c r="AS167" s="200"/>
      <c r="AT167" s="200"/>
      <c r="AU167" s="200"/>
      <c r="AV167" s="200"/>
      <c r="AW167" s="200"/>
      <c r="AX167" s="200"/>
      <c r="AY167" s="200"/>
      <c r="AZ167" s="200"/>
      <c r="BA167" s="200"/>
      <c r="BB167" s="200"/>
      <c r="BC167" s="200"/>
      <c r="BD167" s="200"/>
      <c r="BE167" s="200"/>
      <c r="BF167" s="200"/>
      <c r="BG167" s="200"/>
      <c r="BH167" s="200"/>
    </row>
    <row r="168" spans="1:60" outlineLevel="1">
      <c r="A168" s="193"/>
      <c r="B168" s="193"/>
      <c r="C168" s="510" t="s">
        <v>333</v>
      </c>
      <c r="D168" s="511"/>
      <c r="E168" s="512"/>
      <c r="F168" s="513"/>
      <c r="G168" s="514"/>
      <c r="H168" s="198"/>
      <c r="I168" s="198"/>
      <c r="J168" s="198"/>
      <c r="K168" s="198"/>
      <c r="L168" s="198"/>
      <c r="M168" s="198"/>
      <c r="N168" s="195"/>
      <c r="O168" s="195"/>
      <c r="P168" s="195"/>
      <c r="Q168" s="195"/>
      <c r="R168" s="195"/>
      <c r="S168" s="195"/>
      <c r="T168" s="199"/>
      <c r="U168" s="195"/>
      <c r="V168" s="200"/>
      <c r="W168" s="200"/>
      <c r="X168" s="200"/>
      <c r="Y168" s="200"/>
      <c r="Z168" s="200"/>
      <c r="AA168" s="200"/>
      <c r="AB168" s="200"/>
      <c r="AC168" s="200"/>
      <c r="AD168" s="200"/>
      <c r="AE168" s="200" t="s">
        <v>143</v>
      </c>
      <c r="AF168" s="200"/>
      <c r="AG168" s="200"/>
      <c r="AH168" s="200"/>
      <c r="AI168" s="200"/>
      <c r="AJ168" s="200"/>
      <c r="AK168" s="200"/>
      <c r="AL168" s="200"/>
      <c r="AM168" s="200"/>
      <c r="AN168" s="200"/>
      <c r="AO168" s="200"/>
      <c r="AP168" s="200"/>
      <c r="AQ168" s="200"/>
      <c r="AR168" s="200"/>
      <c r="AS168" s="200"/>
      <c r="AT168" s="200"/>
      <c r="AU168" s="200"/>
      <c r="AV168" s="200"/>
      <c r="AW168" s="200"/>
      <c r="AX168" s="200"/>
      <c r="AY168" s="200"/>
      <c r="AZ168" s="200"/>
      <c r="BA168" s="201" t="str">
        <f>C168</f>
        <v>Výměna DZ E2b tvar křižovatky.</v>
      </c>
      <c r="BB168" s="200"/>
      <c r="BC168" s="200"/>
      <c r="BD168" s="200"/>
      <c r="BE168" s="200"/>
      <c r="BF168" s="200"/>
      <c r="BG168" s="200"/>
      <c r="BH168" s="200"/>
    </row>
    <row r="169" spans="1:60" outlineLevel="1">
      <c r="A169" s="193"/>
      <c r="B169" s="193"/>
      <c r="C169" s="202" t="s">
        <v>89</v>
      </c>
      <c r="D169" s="203"/>
      <c r="E169" s="204">
        <v>3</v>
      </c>
      <c r="F169" s="198"/>
      <c r="G169" s="198"/>
      <c r="H169" s="198"/>
      <c r="I169" s="198"/>
      <c r="J169" s="198"/>
      <c r="K169" s="198"/>
      <c r="L169" s="198"/>
      <c r="M169" s="198"/>
      <c r="N169" s="195"/>
      <c r="O169" s="195"/>
      <c r="P169" s="195"/>
      <c r="Q169" s="195"/>
      <c r="R169" s="195"/>
      <c r="S169" s="195"/>
      <c r="T169" s="199"/>
      <c r="U169" s="195"/>
      <c r="V169" s="200"/>
      <c r="W169" s="200"/>
      <c r="X169" s="200"/>
      <c r="Y169" s="200"/>
      <c r="Z169" s="200"/>
      <c r="AA169" s="200"/>
      <c r="AB169" s="200"/>
      <c r="AC169" s="200"/>
      <c r="AD169" s="200"/>
      <c r="AE169" s="200" t="s">
        <v>145</v>
      </c>
      <c r="AF169" s="200">
        <v>0</v>
      </c>
      <c r="AG169" s="200"/>
      <c r="AH169" s="200"/>
      <c r="AI169" s="200"/>
      <c r="AJ169" s="200"/>
      <c r="AK169" s="200"/>
      <c r="AL169" s="200"/>
      <c r="AM169" s="200"/>
      <c r="AN169" s="200"/>
      <c r="AO169" s="200"/>
      <c r="AP169" s="200"/>
      <c r="AQ169" s="200"/>
      <c r="AR169" s="200"/>
      <c r="AS169" s="200"/>
      <c r="AT169" s="200"/>
      <c r="AU169" s="200"/>
      <c r="AV169" s="200"/>
      <c r="AW169" s="200"/>
      <c r="AX169" s="200"/>
      <c r="AY169" s="200"/>
      <c r="AZ169" s="200"/>
      <c r="BA169" s="200"/>
      <c r="BB169" s="200"/>
      <c r="BC169" s="200"/>
      <c r="BD169" s="200"/>
      <c r="BE169" s="200"/>
      <c r="BF169" s="200"/>
      <c r="BG169" s="200"/>
      <c r="BH169" s="200"/>
    </row>
    <row r="170" spans="1:60" outlineLevel="1">
      <c r="A170" s="193">
        <v>54</v>
      </c>
      <c r="B170" s="193" t="s">
        <v>334</v>
      </c>
      <c r="C170" s="194" t="s">
        <v>335</v>
      </c>
      <c r="D170" s="195" t="s">
        <v>201</v>
      </c>
      <c r="E170" s="196">
        <v>37.799999999999997</v>
      </c>
      <c r="F170" s="197">
        <f>H170+J170</f>
        <v>0</v>
      </c>
      <c r="G170" s="198">
        <f>ROUND(E170*F170,2)</f>
        <v>0</v>
      </c>
      <c r="H170" s="198"/>
      <c r="I170" s="198">
        <f>ROUND(E170*H170,2)</f>
        <v>0</v>
      </c>
      <c r="J170" s="198"/>
      <c r="K170" s="198">
        <f>ROUND(E170*J170,2)</f>
        <v>0</v>
      </c>
      <c r="L170" s="198">
        <v>21</v>
      </c>
      <c r="M170" s="198">
        <f>G170*(1+L170/100)</f>
        <v>0</v>
      </c>
      <c r="N170" s="195">
        <v>0</v>
      </c>
      <c r="O170" s="195">
        <f>ROUND(E170*N170,5)</f>
        <v>0</v>
      </c>
      <c r="P170" s="195">
        <v>0</v>
      </c>
      <c r="Q170" s="195">
        <f>ROUND(E170*P170,5)</f>
        <v>0</v>
      </c>
      <c r="R170" s="195"/>
      <c r="S170" s="195"/>
      <c r="T170" s="199">
        <v>3.2000000000000001E-2</v>
      </c>
      <c r="U170" s="195">
        <f>ROUND(E170*T170,2)</f>
        <v>1.21</v>
      </c>
      <c r="V170" s="200"/>
      <c r="W170" s="200"/>
      <c r="X170" s="200"/>
      <c r="Y170" s="200"/>
      <c r="Z170" s="200"/>
      <c r="AA170" s="200"/>
      <c r="AB170" s="200"/>
      <c r="AC170" s="200"/>
      <c r="AD170" s="200"/>
      <c r="AE170" s="200" t="s">
        <v>141</v>
      </c>
      <c r="AF170" s="200"/>
      <c r="AG170" s="200"/>
      <c r="AH170" s="200"/>
      <c r="AI170" s="200"/>
      <c r="AJ170" s="200"/>
      <c r="AK170" s="200"/>
      <c r="AL170" s="200"/>
      <c r="AM170" s="200"/>
      <c r="AN170" s="200"/>
      <c r="AO170" s="200"/>
      <c r="AP170" s="200"/>
      <c r="AQ170" s="200"/>
      <c r="AR170" s="200"/>
      <c r="AS170" s="200"/>
      <c r="AT170" s="200"/>
      <c r="AU170" s="200"/>
      <c r="AV170" s="200"/>
      <c r="AW170" s="200"/>
      <c r="AX170" s="200"/>
      <c r="AY170" s="200"/>
      <c r="AZ170" s="200"/>
      <c r="BA170" s="200"/>
      <c r="BB170" s="200"/>
      <c r="BC170" s="200"/>
      <c r="BD170" s="200"/>
      <c r="BE170" s="200"/>
      <c r="BF170" s="200"/>
      <c r="BG170" s="200"/>
      <c r="BH170" s="200"/>
    </row>
    <row r="171" spans="1:60" outlineLevel="1">
      <c r="A171" s="193"/>
      <c r="B171" s="193"/>
      <c r="C171" s="510" t="s">
        <v>336</v>
      </c>
      <c r="D171" s="511"/>
      <c r="E171" s="512"/>
      <c r="F171" s="513"/>
      <c r="G171" s="514"/>
      <c r="H171" s="198"/>
      <c r="I171" s="198"/>
      <c r="J171" s="198"/>
      <c r="K171" s="198"/>
      <c r="L171" s="198"/>
      <c r="M171" s="198"/>
      <c r="N171" s="195"/>
      <c r="O171" s="195"/>
      <c r="P171" s="195"/>
      <c r="Q171" s="195"/>
      <c r="R171" s="195"/>
      <c r="S171" s="195"/>
      <c r="T171" s="199"/>
      <c r="U171" s="195"/>
      <c r="V171" s="200"/>
      <c r="W171" s="200"/>
      <c r="X171" s="200"/>
      <c r="Y171" s="200"/>
      <c r="Z171" s="200"/>
      <c r="AA171" s="200"/>
      <c r="AB171" s="200"/>
      <c r="AC171" s="200"/>
      <c r="AD171" s="200"/>
      <c r="AE171" s="200" t="s">
        <v>143</v>
      </c>
      <c r="AF171" s="200"/>
      <c r="AG171" s="200"/>
      <c r="AH171" s="200"/>
      <c r="AI171" s="200"/>
      <c r="AJ171" s="200"/>
      <c r="AK171" s="200"/>
      <c r="AL171" s="200"/>
      <c r="AM171" s="200"/>
      <c r="AN171" s="200"/>
      <c r="AO171" s="200"/>
      <c r="AP171" s="200"/>
      <c r="AQ171" s="200"/>
      <c r="AR171" s="200"/>
      <c r="AS171" s="200"/>
      <c r="AT171" s="200"/>
      <c r="AU171" s="200"/>
      <c r="AV171" s="200"/>
      <c r="AW171" s="200"/>
      <c r="AX171" s="200"/>
      <c r="AY171" s="200"/>
      <c r="AZ171" s="200"/>
      <c r="BA171" s="201" t="str">
        <f>C171</f>
        <v>Zaříznutí napojení na stávající obrusnou vrstvu asfaltobetonu.</v>
      </c>
      <c r="BB171" s="200"/>
      <c r="BC171" s="200"/>
      <c r="BD171" s="200"/>
      <c r="BE171" s="200"/>
      <c r="BF171" s="200"/>
      <c r="BG171" s="200"/>
      <c r="BH171" s="200"/>
    </row>
    <row r="172" spans="1:60" outlineLevel="1">
      <c r="A172" s="193"/>
      <c r="B172" s="193"/>
      <c r="C172" s="202" t="s">
        <v>337</v>
      </c>
      <c r="D172" s="203"/>
      <c r="E172" s="204">
        <v>37.799999999999997</v>
      </c>
      <c r="F172" s="198"/>
      <c r="G172" s="198"/>
      <c r="H172" s="198"/>
      <c r="I172" s="198"/>
      <c r="J172" s="198"/>
      <c r="K172" s="198"/>
      <c r="L172" s="198"/>
      <c r="M172" s="198"/>
      <c r="N172" s="195"/>
      <c r="O172" s="195"/>
      <c r="P172" s="195"/>
      <c r="Q172" s="195"/>
      <c r="R172" s="195"/>
      <c r="S172" s="195"/>
      <c r="T172" s="199"/>
      <c r="U172" s="195"/>
      <c r="V172" s="200"/>
      <c r="W172" s="200"/>
      <c r="X172" s="200"/>
      <c r="Y172" s="200"/>
      <c r="Z172" s="200"/>
      <c r="AA172" s="200"/>
      <c r="AB172" s="200"/>
      <c r="AC172" s="200"/>
      <c r="AD172" s="200"/>
      <c r="AE172" s="200" t="s">
        <v>145</v>
      </c>
      <c r="AF172" s="200">
        <v>0</v>
      </c>
      <c r="AG172" s="200"/>
      <c r="AH172" s="200"/>
      <c r="AI172" s="200"/>
      <c r="AJ172" s="200"/>
      <c r="AK172" s="200"/>
      <c r="AL172" s="200"/>
      <c r="AM172" s="200"/>
      <c r="AN172" s="200"/>
      <c r="AO172" s="200"/>
      <c r="AP172" s="200"/>
      <c r="AQ172" s="200"/>
      <c r="AR172" s="200"/>
      <c r="AS172" s="200"/>
      <c r="AT172" s="200"/>
      <c r="AU172" s="200"/>
      <c r="AV172" s="200"/>
      <c r="AW172" s="200"/>
      <c r="AX172" s="200"/>
      <c r="AY172" s="200"/>
      <c r="AZ172" s="200"/>
      <c r="BA172" s="200"/>
      <c r="BB172" s="200"/>
      <c r="BC172" s="200"/>
      <c r="BD172" s="200"/>
      <c r="BE172" s="200"/>
      <c r="BF172" s="200"/>
      <c r="BG172" s="200"/>
      <c r="BH172" s="200"/>
    </row>
    <row r="173" spans="1:60" ht="22.5" outlineLevel="1">
      <c r="A173" s="193">
        <v>55</v>
      </c>
      <c r="B173" s="193" t="s">
        <v>338</v>
      </c>
      <c r="C173" s="194" t="s">
        <v>339</v>
      </c>
      <c r="D173" s="195" t="s">
        <v>292</v>
      </c>
      <c r="E173" s="196">
        <v>1</v>
      </c>
      <c r="F173" s="197">
        <f>H173+J173</f>
        <v>0</v>
      </c>
      <c r="G173" s="198">
        <f>ROUND(E173*F173,2)</f>
        <v>0</v>
      </c>
      <c r="H173" s="198"/>
      <c r="I173" s="198">
        <f>ROUND(E173*H173,2)</f>
        <v>0</v>
      </c>
      <c r="J173" s="198"/>
      <c r="K173" s="198">
        <f>ROUND(E173*J173,2)</f>
        <v>0</v>
      </c>
      <c r="L173" s="198">
        <v>21</v>
      </c>
      <c r="M173" s="198">
        <f>G173*(1+L173/100)</f>
        <v>0</v>
      </c>
      <c r="N173" s="195">
        <v>0.11840000000000001</v>
      </c>
      <c r="O173" s="195">
        <f>ROUND(E173*N173,5)</f>
        <v>0.11840000000000001</v>
      </c>
      <c r="P173" s="195">
        <v>0</v>
      </c>
      <c r="Q173" s="195">
        <f>ROUND(E173*P173,5)</f>
        <v>0</v>
      </c>
      <c r="R173" s="195"/>
      <c r="S173" s="195"/>
      <c r="T173" s="199">
        <v>0.91800000000000004</v>
      </c>
      <c r="U173" s="195">
        <f>ROUND(E173*T173,2)</f>
        <v>0.92</v>
      </c>
      <c r="V173" s="200"/>
      <c r="W173" s="200"/>
      <c r="X173" s="200"/>
      <c r="Y173" s="200"/>
      <c r="Z173" s="200"/>
      <c r="AA173" s="200"/>
      <c r="AB173" s="200"/>
      <c r="AC173" s="200"/>
      <c r="AD173" s="200"/>
      <c r="AE173" s="200" t="s">
        <v>141</v>
      </c>
      <c r="AF173" s="200"/>
      <c r="AG173" s="200"/>
      <c r="AH173" s="200"/>
      <c r="AI173" s="200"/>
      <c r="AJ173" s="200"/>
      <c r="AK173" s="200"/>
      <c r="AL173" s="200"/>
      <c r="AM173" s="200"/>
      <c r="AN173" s="200"/>
      <c r="AO173" s="200"/>
      <c r="AP173" s="200"/>
      <c r="AQ173" s="200"/>
      <c r="AR173" s="200"/>
      <c r="AS173" s="200"/>
      <c r="AT173" s="200"/>
      <c r="AU173" s="200"/>
      <c r="AV173" s="200"/>
      <c r="AW173" s="200"/>
      <c r="AX173" s="200"/>
      <c r="AY173" s="200"/>
      <c r="AZ173" s="200"/>
      <c r="BA173" s="200"/>
      <c r="BB173" s="200"/>
      <c r="BC173" s="200"/>
      <c r="BD173" s="200"/>
      <c r="BE173" s="200"/>
      <c r="BF173" s="200"/>
      <c r="BG173" s="200"/>
      <c r="BH173" s="200"/>
    </row>
    <row r="174" spans="1:60" ht="33.75" outlineLevel="1">
      <c r="A174" s="193"/>
      <c r="B174" s="193"/>
      <c r="C174" s="510" t="s">
        <v>340</v>
      </c>
      <c r="D174" s="511"/>
      <c r="E174" s="512"/>
      <c r="F174" s="513"/>
      <c r="G174" s="514"/>
      <c r="H174" s="198"/>
      <c r="I174" s="198"/>
      <c r="J174" s="198"/>
      <c r="K174" s="198"/>
      <c r="L174" s="198"/>
      <c r="M174" s="198"/>
      <c r="N174" s="195"/>
      <c r="O174" s="195"/>
      <c r="P174" s="195"/>
      <c r="Q174" s="195"/>
      <c r="R174" s="195"/>
      <c r="S174" s="195"/>
      <c r="T174" s="199"/>
      <c r="U174" s="195"/>
      <c r="V174" s="200"/>
      <c r="W174" s="200"/>
      <c r="X174" s="200"/>
      <c r="Y174" s="200"/>
      <c r="Z174" s="200"/>
      <c r="AA174" s="200"/>
      <c r="AB174" s="200"/>
      <c r="AC174" s="200"/>
      <c r="AD174" s="200"/>
      <c r="AE174" s="200" t="s">
        <v>143</v>
      </c>
      <c r="AF174" s="200"/>
      <c r="AG174" s="200"/>
      <c r="AH174" s="200"/>
      <c r="AI174" s="200"/>
      <c r="AJ174" s="200"/>
      <c r="AK174" s="200"/>
      <c r="AL174" s="200"/>
      <c r="AM174" s="200"/>
      <c r="AN174" s="200"/>
      <c r="AO174" s="200"/>
      <c r="AP174" s="200"/>
      <c r="AQ174" s="200"/>
      <c r="AR174" s="200"/>
      <c r="AS174" s="200"/>
      <c r="AT174" s="200"/>
      <c r="AU174" s="200"/>
      <c r="AV174" s="200"/>
      <c r="AW174" s="200"/>
      <c r="AX174" s="200"/>
      <c r="AY174" s="200"/>
      <c r="AZ174" s="200"/>
      <c r="BA174" s="201" t="str">
        <f>C174</f>
        <v>V položkách jsou zakalkulovány náklady na osazení sloupků, výkop jam pro sloupky s odhozem výkopku na vzdálenost do 3 m, zabetonování sloupků do betonového základu, popř. včetně osazení a dodávka kotevní Al patky.</v>
      </c>
      <c r="BB174" s="200"/>
      <c r="BC174" s="200"/>
      <c r="BD174" s="200"/>
      <c r="BE174" s="200"/>
      <c r="BF174" s="200"/>
      <c r="BG174" s="200"/>
      <c r="BH174" s="200"/>
    </row>
    <row r="175" spans="1:60" outlineLevel="1">
      <c r="A175" s="193"/>
      <c r="B175" s="193"/>
      <c r="C175" s="202" t="s">
        <v>87</v>
      </c>
      <c r="D175" s="203"/>
      <c r="E175" s="204">
        <v>1</v>
      </c>
      <c r="F175" s="198"/>
      <c r="G175" s="198"/>
      <c r="H175" s="198"/>
      <c r="I175" s="198"/>
      <c r="J175" s="198"/>
      <c r="K175" s="198"/>
      <c r="L175" s="198"/>
      <c r="M175" s="198"/>
      <c r="N175" s="195"/>
      <c r="O175" s="195"/>
      <c r="P175" s="195"/>
      <c r="Q175" s="195"/>
      <c r="R175" s="195"/>
      <c r="S175" s="195"/>
      <c r="T175" s="199"/>
      <c r="U175" s="195"/>
      <c r="V175" s="200"/>
      <c r="W175" s="200"/>
      <c r="X175" s="200"/>
      <c r="Y175" s="200"/>
      <c r="Z175" s="200"/>
      <c r="AA175" s="200"/>
      <c r="AB175" s="200"/>
      <c r="AC175" s="200"/>
      <c r="AD175" s="200"/>
      <c r="AE175" s="200" t="s">
        <v>145</v>
      </c>
      <c r="AF175" s="200">
        <v>0</v>
      </c>
      <c r="AG175" s="200"/>
      <c r="AH175" s="200"/>
      <c r="AI175" s="200"/>
      <c r="AJ175" s="200"/>
      <c r="AK175" s="200"/>
      <c r="AL175" s="200"/>
      <c r="AM175" s="200"/>
      <c r="AN175" s="200"/>
      <c r="AO175" s="200"/>
      <c r="AP175" s="200"/>
      <c r="AQ175" s="200"/>
      <c r="AR175" s="200"/>
      <c r="AS175" s="200"/>
      <c r="AT175" s="200"/>
      <c r="AU175" s="200"/>
      <c r="AV175" s="200"/>
      <c r="AW175" s="200"/>
      <c r="AX175" s="200"/>
      <c r="AY175" s="200"/>
      <c r="AZ175" s="200"/>
      <c r="BA175" s="200"/>
      <c r="BB175" s="200"/>
      <c r="BC175" s="200"/>
      <c r="BD175" s="200"/>
      <c r="BE175" s="200"/>
      <c r="BF175" s="200"/>
      <c r="BG175" s="200"/>
      <c r="BH175" s="200"/>
    </row>
    <row r="176" spans="1:60">
      <c r="A176" s="205" t="s">
        <v>136</v>
      </c>
      <c r="B176" s="205" t="s">
        <v>99</v>
      </c>
      <c r="C176" s="206" t="s">
        <v>100</v>
      </c>
      <c r="D176" s="207"/>
      <c r="E176" s="208"/>
      <c r="F176" s="209"/>
      <c r="G176" s="209">
        <f>SUMIF(AE177:AE186,"&lt;&gt;NOR",G177:G186)</f>
        <v>0</v>
      </c>
      <c r="H176" s="209"/>
      <c r="I176" s="209">
        <f>SUM(I177:I186)</f>
        <v>0</v>
      </c>
      <c r="J176" s="209"/>
      <c r="K176" s="209">
        <f>SUM(K177:K186)</f>
        <v>0</v>
      </c>
      <c r="L176" s="209"/>
      <c r="M176" s="209">
        <f>SUM(M177:M186)</f>
        <v>0</v>
      </c>
      <c r="N176" s="207"/>
      <c r="O176" s="207">
        <f>SUM(O177:O186)</f>
        <v>0</v>
      </c>
      <c r="P176" s="207"/>
      <c r="Q176" s="207">
        <f>SUM(Q177:Q186)</f>
        <v>0</v>
      </c>
      <c r="R176" s="207"/>
      <c r="S176" s="207"/>
      <c r="T176" s="210"/>
      <c r="U176" s="207">
        <f>SUM(U177:U186)</f>
        <v>31.599999999999998</v>
      </c>
      <c r="AE176" s="3" t="s">
        <v>137</v>
      </c>
    </row>
    <row r="177" spans="1:60" outlineLevel="1">
      <c r="A177" s="193">
        <v>56</v>
      </c>
      <c r="B177" s="193" t="s">
        <v>341</v>
      </c>
      <c r="C177" s="194" t="s">
        <v>342</v>
      </c>
      <c r="D177" s="195" t="s">
        <v>343</v>
      </c>
      <c r="E177" s="196">
        <v>18.12</v>
      </c>
      <c r="F177" s="197">
        <f>H177+J177</f>
        <v>0</v>
      </c>
      <c r="G177" s="198">
        <f>ROUND(E177*F177,2)</f>
        <v>0</v>
      </c>
      <c r="H177" s="198"/>
      <c r="I177" s="198">
        <f>ROUND(E177*H177,2)</f>
        <v>0</v>
      </c>
      <c r="J177" s="198"/>
      <c r="K177" s="198">
        <f>ROUND(E177*J177,2)</f>
        <v>0</v>
      </c>
      <c r="L177" s="198">
        <v>21</v>
      </c>
      <c r="M177" s="198">
        <f>G177*(1+L177/100)</f>
        <v>0</v>
      </c>
      <c r="N177" s="195">
        <v>0</v>
      </c>
      <c r="O177" s="195">
        <f>ROUND(E177*N177,5)</f>
        <v>0</v>
      </c>
      <c r="P177" s="195">
        <v>0</v>
      </c>
      <c r="Q177" s="195">
        <f>ROUND(E177*P177,5)</f>
        <v>0</v>
      </c>
      <c r="R177" s="195"/>
      <c r="S177" s="195"/>
      <c r="T177" s="199">
        <v>0.68799999999999994</v>
      </c>
      <c r="U177" s="195">
        <f>ROUND(E177*T177,2)</f>
        <v>12.47</v>
      </c>
      <c r="V177" s="200"/>
      <c r="W177" s="200"/>
      <c r="X177" s="200"/>
      <c r="Y177" s="200"/>
      <c r="Z177" s="200"/>
      <c r="AA177" s="200"/>
      <c r="AB177" s="200"/>
      <c r="AC177" s="200"/>
      <c r="AD177" s="200"/>
      <c r="AE177" s="200" t="s">
        <v>141</v>
      </c>
      <c r="AF177" s="200"/>
      <c r="AG177" s="200"/>
      <c r="AH177" s="200"/>
      <c r="AI177" s="200"/>
      <c r="AJ177" s="200"/>
      <c r="AK177" s="200"/>
      <c r="AL177" s="200"/>
      <c r="AM177" s="200"/>
      <c r="AN177" s="200"/>
      <c r="AO177" s="200"/>
      <c r="AP177" s="200"/>
      <c r="AQ177" s="200"/>
      <c r="AR177" s="200"/>
      <c r="AS177" s="200"/>
      <c r="AT177" s="200"/>
      <c r="AU177" s="200"/>
      <c r="AV177" s="200"/>
      <c r="AW177" s="200"/>
      <c r="AX177" s="200"/>
      <c r="AY177" s="200"/>
      <c r="AZ177" s="200"/>
      <c r="BA177" s="200"/>
      <c r="BB177" s="200"/>
      <c r="BC177" s="200"/>
      <c r="BD177" s="200"/>
      <c r="BE177" s="200"/>
      <c r="BF177" s="200"/>
      <c r="BG177" s="200"/>
      <c r="BH177" s="200"/>
    </row>
    <row r="178" spans="1:60" outlineLevel="1">
      <c r="A178" s="193"/>
      <c r="B178" s="193"/>
      <c r="C178" s="510" t="s">
        <v>344</v>
      </c>
      <c r="D178" s="511"/>
      <c r="E178" s="512"/>
      <c r="F178" s="513"/>
      <c r="G178" s="514"/>
      <c r="H178" s="198"/>
      <c r="I178" s="198"/>
      <c r="J178" s="198"/>
      <c r="K178" s="198"/>
      <c r="L178" s="198"/>
      <c r="M178" s="198"/>
      <c r="N178" s="195"/>
      <c r="O178" s="195"/>
      <c r="P178" s="195"/>
      <c r="Q178" s="195"/>
      <c r="R178" s="195"/>
      <c r="S178" s="195"/>
      <c r="T178" s="199"/>
      <c r="U178" s="195"/>
      <c r="V178" s="200"/>
      <c r="W178" s="200"/>
      <c r="X178" s="200"/>
      <c r="Y178" s="200"/>
      <c r="Z178" s="200"/>
      <c r="AA178" s="200"/>
      <c r="AB178" s="200"/>
      <c r="AC178" s="200"/>
      <c r="AD178" s="200"/>
      <c r="AE178" s="200" t="s">
        <v>143</v>
      </c>
      <c r="AF178" s="200"/>
      <c r="AG178" s="200"/>
      <c r="AH178" s="200"/>
      <c r="AI178" s="200"/>
      <c r="AJ178" s="200"/>
      <c r="AK178" s="200"/>
      <c r="AL178" s="200"/>
      <c r="AM178" s="200"/>
      <c r="AN178" s="200"/>
      <c r="AO178" s="200"/>
      <c r="AP178" s="200"/>
      <c r="AQ178" s="200"/>
      <c r="AR178" s="200"/>
      <c r="AS178" s="200"/>
      <c r="AT178" s="200"/>
      <c r="AU178" s="200"/>
      <c r="AV178" s="200"/>
      <c r="AW178" s="200"/>
      <c r="AX178" s="200"/>
      <c r="AY178" s="200"/>
      <c r="AZ178" s="200"/>
      <c r="BA178" s="201" t="str">
        <f>C178</f>
        <v>Odvoz vyfrézovaného materiálu na meziskládku.</v>
      </c>
      <c r="BB178" s="200"/>
      <c r="BC178" s="200"/>
      <c r="BD178" s="200"/>
      <c r="BE178" s="200"/>
      <c r="BF178" s="200"/>
      <c r="BG178" s="200"/>
      <c r="BH178" s="200"/>
    </row>
    <row r="179" spans="1:60" outlineLevel="1">
      <c r="A179" s="193"/>
      <c r="B179" s="193"/>
      <c r="C179" s="202" t="s">
        <v>345</v>
      </c>
      <c r="D179" s="203"/>
      <c r="E179" s="204">
        <v>18.12</v>
      </c>
      <c r="F179" s="198"/>
      <c r="G179" s="198"/>
      <c r="H179" s="198"/>
      <c r="I179" s="198"/>
      <c r="J179" s="198"/>
      <c r="K179" s="198"/>
      <c r="L179" s="198"/>
      <c r="M179" s="198"/>
      <c r="N179" s="195"/>
      <c r="O179" s="195"/>
      <c r="P179" s="195"/>
      <c r="Q179" s="195"/>
      <c r="R179" s="195"/>
      <c r="S179" s="195"/>
      <c r="T179" s="199"/>
      <c r="U179" s="195"/>
      <c r="V179" s="200"/>
      <c r="W179" s="200"/>
      <c r="X179" s="200"/>
      <c r="Y179" s="200"/>
      <c r="Z179" s="200"/>
      <c r="AA179" s="200"/>
      <c r="AB179" s="200"/>
      <c r="AC179" s="200"/>
      <c r="AD179" s="200"/>
      <c r="AE179" s="200" t="s">
        <v>145</v>
      </c>
      <c r="AF179" s="200">
        <v>0</v>
      </c>
      <c r="AG179" s="200"/>
      <c r="AH179" s="200"/>
      <c r="AI179" s="200"/>
      <c r="AJ179" s="200"/>
      <c r="AK179" s="200"/>
      <c r="AL179" s="200"/>
      <c r="AM179" s="200"/>
      <c r="AN179" s="200"/>
      <c r="AO179" s="200"/>
      <c r="AP179" s="200"/>
      <c r="AQ179" s="200"/>
      <c r="AR179" s="200"/>
      <c r="AS179" s="200"/>
      <c r="AT179" s="200"/>
      <c r="AU179" s="200"/>
      <c r="AV179" s="200"/>
      <c r="AW179" s="200"/>
      <c r="AX179" s="200"/>
      <c r="AY179" s="200"/>
      <c r="AZ179" s="200"/>
      <c r="BA179" s="200"/>
      <c r="BB179" s="200"/>
      <c r="BC179" s="200"/>
      <c r="BD179" s="200"/>
      <c r="BE179" s="200"/>
      <c r="BF179" s="200"/>
      <c r="BG179" s="200"/>
      <c r="BH179" s="200"/>
    </row>
    <row r="180" spans="1:60" outlineLevel="1">
      <c r="A180" s="193">
        <v>57</v>
      </c>
      <c r="B180" s="193" t="s">
        <v>346</v>
      </c>
      <c r="C180" s="194" t="s">
        <v>347</v>
      </c>
      <c r="D180" s="195" t="s">
        <v>201</v>
      </c>
      <c r="E180" s="196">
        <v>54.29</v>
      </c>
      <c r="F180" s="197">
        <f>H180+J180</f>
        <v>0</v>
      </c>
      <c r="G180" s="198">
        <f>ROUND(E180*F180,2)</f>
        <v>0</v>
      </c>
      <c r="H180" s="198"/>
      <c r="I180" s="198">
        <f>ROUND(E180*H180,2)</f>
        <v>0</v>
      </c>
      <c r="J180" s="198"/>
      <c r="K180" s="198">
        <f>ROUND(E180*J180,2)</f>
        <v>0</v>
      </c>
      <c r="L180" s="198">
        <v>21</v>
      </c>
      <c r="M180" s="198">
        <f>G180*(1+L180/100)</f>
        <v>0</v>
      </c>
      <c r="N180" s="195">
        <v>0</v>
      </c>
      <c r="O180" s="195">
        <f>ROUND(E180*N180,5)</f>
        <v>0</v>
      </c>
      <c r="P180" s="195">
        <v>0</v>
      </c>
      <c r="Q180" s="195">
        <f>ROUND(E180*P180,5)</f>
        <v>0</v>
      </c>
      <c r="R180" s="195"/>
      <c r="S180" s="195"/>
      <c r="T180" s="199">
        <v>0.09</v>
      </c>
      <c r="U180" s="195">
        <f>ROUND(E180*T180,2)</f>
        <v>4.8899999999999997</v>
      </c>
      <c r="V180" s="200"/>
      <c r="W180" s="200"/>
      <c r="X180" s="200"/>
      <c r="Y180" s="200"/>
      <c r="Z180" s="200"/>
      <c r="AA180" s="200"/>
      <c r="AB180" s="200"/>
      <c r="AC180" s="200"/>
      <c r="AD180" s="200"/>
      <c r="AE180" s="200" t="s">
        <v>141</v>
      </c>
      <c r="AF180" s="200"/>
      <c r="AG180" s="200"/>
      <c r="AH180" s="200"/>
      <c r="AI180" s="200"/>
      <c r="AJ180" s="200"/>
      <c r="AK180" s="200"/>
      <c r="AL180" s="200"/>
      <c r="AM180" s="200"/>
      <c r="AN180" s="200"/>
      <c r="AO180" s="200"/>
      <c r="AP180" s="200"/>
      <c r="AQ180" s="200"/>
      <c r="AR180" s="200"/>
      <c r="AS180" s="200"/>
      <c r="AT180" s="200"/>
      <c r="AU180" s="200"/>
      <c r="AV180" s="200"/>
      <c r="AW180" s="200"/>
      <c r="AX180" s="200"/>
      <c r="AY180" s="200"/>
      <c r="AZ180" s="200"/>
      <c r="BA180" s="200"/>
      <c r="BB180" s="200"/>
      <c r="BC180" s="200"/>
      <c r="BD180" s="200"/>
      <c r="BE180" s="200"/>
      <c r="BF180" s="200"/>
      <c r="BG180" s="200"/>
      <c r="BH180" s="200"/>
    </row>
    <row r="181" spans="1:60" outlineLevel="1">
      <c r="A181" s="193"/>
      <c r="B181" s="193"/>
      <c r="C181" s="202" t="s">
        <v>348</v>
      </c>
      <c r="D181" s="203"/>
      <c r="E181" s="204">
        <v>54.29</v>
      </c>
      <c r="F181" s="198"/>
      <c r="G181" s="198"/>
      <c r="H181" s="198"/>
      <c r="I181" s="198"/>
      <c r="J181" s="198"/>
      <c r="K181" s="198"/>
      <c r="L181" s="198"/>
      <c r="M181" s="198"/>
      <c r="N181" s="195"/>
      <c r="O181" s="195"/>
      <c r="P181" s="195"/>
      <c r="Q181" s="195"/>
      <c r="R181" s="195"/>
      <c r="S181" s="195"/>
      <c r="T181" s="199"/>
      <c r="U181" s="195"/>
      <c r="V181" s="200"/>
      <c r="W181" s="200"/>
      <c r="X181" s="200"/>
      <c r="Y181" s="200"/>
      <c r="Z181" s="200"/>
      <c r="AA181" s="200"/>
      <c r="AB181" s="200"/>
      <c r="AC181" s="200"/>
      <c r="AD181" s="200"/>
      <c r="AE181" s="200" t="s">
        <v>145</v>
      </c>
      <c r="AF181" s="200">
        <v>0</v>
      </c>
      <c r="AG181" s="200"/>
      <c r="AH181" s="200"/>
      <c r="AI181" s="200"/>
      <c r="AJ181" s="200"/>
      <c r="AK181" s="200"/>
      <c r="AL181" s="200"/>
      <c r="AM181" s="200"/>
      <c r="AN181" s="200"/>
      <c r="AO181" s="200"/>
      <c r="AP181" s="200"/>
      <c r="AQ181" s="200"/>
      <c r="AR181" s="200"/>
      <c r="AS181" s="200"/>
      <c r="AT181" s="200"/>
      <c r="AU181" s="200"/>
      <c r="AV181" s="200"/>
      <c r="AW181" s="200"/>
      <c r="AX181" s="200"/>
      <c r="AY181" s="200"/>
      <c r="AZ181" s="200"/>
      <c r="BA181" s="200"/>
      <c r="BB181" s="200"/>
      <c r="BC181" s="200"/>
      <c r="BD181" s="200"/>
      <c r="BE181" s="200"/>
      <c r="BF181" s="200"/>
      <c r="BG181" s="200"/>
      <c r="BH181" s="200"/>
    </row>
    <row r="182" spans="1:60" outlineLevel="1">
      <c r="A182" s="193">
        <v>58</v>
      </c>
      <c r="B182" s="193" t="s">
        <v>349</v>
      </c>
      <c r="C182" s="194" t="s">
        <v>350</v>
      </c>
      <c r="D182" s="195" t="s">
        <v>157</v>
      </c>
      <c r="E182" s="196">
        <v>56.64</v>
      </c>
      <c r="F182" s="197">
        <f>H182+J182</f>
        <v>0</v>
      </c>
      <c r="G182" s="198">
        <f>ROUND(E182*F182,2)</f>
        <v>0</v>
      </c>
      <c r="H182" s="198"/>
      <c r="I182" s="198">
        <f>ROUND(E182*H182,2)</f>
        <v>0</v>
      </c>
      <c r="J182" s="198"/>
      <c r="K182" s="198">
        <f>ROUND(E182*J182,2)</f>
        <v>0</v>
      </c>
      <c r="L182" s="198">
        <v>21</v>
      </c>
      <c r="M182" s="198">
        <f>G182*(1+L182/100)</f>
        <v>0</v>
      </c>
      <c r="N182" s="195">
        <v>0</v>
      </c>
      <c r="O182" s="195">
        <f>ROUND(E182*N182,5)</f>
        <v>0</v>
      </c>
      <c r="P182" s="195">
        <v>0</v>
      </c>
      <c r="Q182" s="195">
        <f>ROUND(E182*P182,5)</f>
        <v>0</v>
      </c>
      <c r="R182" s="195"/>
      <c r="S182" s="195"/>
      <c r="T182" s="199">
        <v>0.115</v>
      </c>
      <c r="U182" s="195">
        <f>ROUND(E182*T182,2)</f>
        <v>6.51</v>
      </c>
      <c r="V182" s="200"/>
      <c r="W182" s="200"/>
      <c r="X182" s="200"/>
      <c r="Y182" s="200"/>
      <c r="Z182" s="200"/>
      <c r="AA182" s="200"/>
      <c r="AB182" s="200"/>
      <c r="AC182" s="200"/>
      <c r="AD182" s="200"/>
      <c r="AE182" s="200" t="s">
        <v>141</v>
      </c>
      <c r="AF182" s="200"/>
      <c r="AG182" s="200"/>
      <c r="AH182" s="200"/>
      <c r="AI182" s="200"/>
      <c r="AJ182" s="200"/>
      <c r="AK182" s="200"/>
      <c r="AL182" s="200"/>
      <c r="AM182" s="200"/>
      <c r="AN182" s="200"/>
      <c r="AO182" s="200"/>
      <c r="AP182" s="200"/>
      <c r="AQ182" s="200"/>
      <c r="AR182" s="200"/>
      <c r="AS182" s="200"/>
      <c r="AT182" s="200"/>
      <c r="AU182" s="200"/>
      <c r="AV182" s="200"/>
      <c r="AW182" s="200"/>
      <c r="AX182" s="200"/>
      <c r="AY182" s="200"/>
      <c r="AZ182" s="200"/>
      <c r="BA182" s="200"/>
      <c r="BB182" s="200"/>
      <c r="BC182" s="200"/>
      <c r="BD182" s="200"/>
      <c r="BE182" s="200"/>
      <c r="BF182" s="200"/>
      <c r="BG182" s="200"/>
      <c r="BH182" s="200"/>
    </row>
    <row r="183" spans="1:60" outlineLevel="1">
      <c r="A183" s="193"/>
      <c r="B183" s="193"/>
      <c r="C183" s="202" t="s">
        <v>211</v>
      </c>
      <c r="D183" s="203"/>
      <c r="E183" s="204">
        <v>56.64</v>
      </c>
      <c r="F183" s="198"/>
      <c r="G183" s="198"/>
      <c r="H183" s="198"/>
      <c r="I183" s="198"/>
      <c r="J183" s="198"/>
      <c r="K183" s="198"/>
      <c r="L183" s="198"/>
      <c r="M183" s="198"/>
      <c r="N183" s="195"/>
      <c r="O183" s="195"/>
      <c r="P183" s="195"/>
      <c r="Q183" s="195"/>
      <c r="R183" s="195"/>
      <c r="S183" s="195"/>
      <c r="T183" s="199"/>
      <c r="U183" s="195"/>
      <c r="V183" s="200"/>
      <c r="W183" s="200"/>
      <c r="X183" s="200"/>
      <c r="Y183" s="200"/>
      <c r="Z183" s="200"/>
      <c r="AA183" s="200"/>
      <c r="AB183" s="200"/>
      <c r="AC183" s="200"/>
      <c r="AD183" s="200"/>
      <c r="AE183" s="200" t="s">
        <v>145</v>
      </c>
      <c r="AF183" s="200">
        <v>0</v>
      </c>
      <c r="AG183" s="200"/>
      <c r="AH183" s="200"/>
      <c r="AI183" s="200"/>
      <c r="AJ183" s="200"/>
      <c r="AK183" s="200"/>
      <c r="AL183" s="200"/>
      <c r="AM183" s="200"/>
      <c r="AN183" s="200"/>
      <c r="AO183" s="200"/>
      <c r="AP183" s="200"/>
      <c r="AQ183" s="200"/>
      <c r="AR183" s="200"/>
      <c r="AS183" s="200"/>
      <c r="AT183" s="200"/>
      <c r="AU183" s="200"/>
      <c r="AV183" s="200"/>
      <c r="AW183" s="200"/>
      <c r="AX183" s="200"/>
      <c r="AY183" s="200"/>
      <c r="AZ183" s="200"/>
      <c r="BA183" s="200"/>
      <c r="BB183" s="200"/>
      <c r="BC183" s="200"/>
      <c r="BD183" s="200"/>
      <c r="BE183" s="200"/>
      <c r="BF183" s="200"/>
      <c r="BG183" s="200"/>
      <c r="BH183" s="200"/>
    </row>
    <row r="184" spans="1:60" outlineLevel="1">
      <c r="A184" s="193">
        <v>59</v>
      </c>
      <c r="B184" s="193" t="s">
        <v>351</v>
      </c>
      <c r="C184" s="194" t="s">
        <v>352</v>
      </c>
      <c r="D184" s="195" t="s">
        <v>343</v>
      </c>
      <c r="E184" s="196">
        <v>15.768000000000001</v>
      </c>
      <c r="F184" s="197">
        <f>H184+J184</f>
        <v>0</v>
      </c>
      <c r="G184" s="198">
        <f>ROUND(E184*F184,2)</f>
        <v>0</v>
      </c>
      <c r="H184" s="198"/>
      <c r="I184" s="198">
        <f>ROUND(E184*H184,2)</f>
        <v>0</v>
      </c>
      <c r="J184" s="198"/>
      <c r="K184" s="198">
        <f>ROUND(E184*J184,2)</f>
        <v>0</v>
      </c>
      <c r="L184" s="198">
        <v>21</v>
      </c>
      <c r="M184" s="198">
        <f>G184*(1+L184/100)</f>
        <v>0</v>
      </c>
      <c r="N184" s="195">
        <v>0</v>
      </c>
      <c r="O184" s="195">
        <f>ROUND(E184*N184,5)</f>
        <v>0</v>
      </c>
      <c r="P184" s="195">
        <v>0</v>
      </c>
      <c r="Q184" s="195">
        <f>ROUND(E184*P184,5)</f>
        <v>0</v>
      </c>
      <c r="R184" s="195"/>
      <c r="S184" s="195"/>
      <c r="T184" s="199">
        <v>0.49</v>
      </c>
      <c r="U184" s="195">
        <f>ROUND(E184*T184,2)</f>
        <v>7.73</v>
      </c>
      <c r="V184" s="200"/>
      <c r="W184" s="200"/>
      <c r="X184" s="200"/>
      <c r="Y184" s="200"/>
      <c r="Z184" s="200"/>
      <c r="AA184" s="200"/>
      <c r="AB184" s="200"/>
      <c r="AC184" s="200"/>
      <c r="AD184" s="200"/>
      <c r="AE184" s="200" t="s">
        <v>141</v>
      </c>
      <c r="AF184" s="200"/>
      <c r="AG184" s="200"/>
      <c r="AH184" s="200"/>
      <c r="AI184" s="200"/>
      <c r="AJ184" s="200"/>
      <c r="AK184" s="200"/>
      <c r="AL184" s="200"/>
      <c r="AM184" s="200"/>
      <c r="AN184" s="200"/>
      <c r="AO184" s="200"/>
      <c r="AP184" s="200"/>
      <c r="AQ184" s="200"/>
      <c r="AR184" s="200"/>
      <c r="AS184" s="200"/>
      <c r="AT184" s="200"/>
      <c r="AU184" s="200"/>
      <c r="AV184" s="200"/>
      <c r="AW184" s="200"/>
      <c r="AX184" s="200"/>
      <c r="AY184" s="200"/>
      <c r="AZ184" s="200"/>
      <c r="BA184" s="200"/>
      <c r="BB184" s="200"/>
      <c r="BC184" s="200"/>
      <c r="BD184" s="200"/>
      <c r="BE184" s="200"/>
      <c r="BF184" s="200"/>
      <c r="BG184" s="200"/>
      <c r="BH184" s="200"/>
    </row>
    <row r="185" spans="1:60" outlineLevel="1">
      <c r="A185" s="193"/>
      <c r="B185" s="193"/>
      <c r="C185" s="510" t="s">
        <v>353</v>
      </c>
      <c r="D185" s="511"/>
      <c r="E185" s="512"/>
      <c r="F185" s="513"/>
      <c r="G185" s="514"/>
      <c r="H185" s="198"/>
      <c r="I185" s="198"/>
      <c r="J185" s="198"/>
      <c r="K185" s="198"/>
      <c r="L185" s="198"/>
      <c r="M185" s="198"/>
      <c r="N185" s="195"/>
      <c r="O185" s="195"/>
      <c r="P185" s="195"/>
      <c r="Q185" s="195"/>
      <c r="R185" s="195"/>
      <c r="S185" s="195"/>
      <c r="T185" s="199"/>
      <c r="U185" s="195"/>
      <c r="V185" s="200"/>
      <c r="W185" s="200"/>
      <c r="X185" s="200"/>
      <c r="Y185" s="200"/>
      <c r="Z185" s="200"/>
      <c r="AA185" s="200"/>
      <c r="AB185" s="200"/>
      <c r="AC185" s="200"/>
      <c r="AD185" s="200"/>
      <c r="AE185" s="200" t="s">
        <v>143</v>
      </c>
      <c r="AF185" s="200"/>
      <c r="AG185" s="200"/>
      <c r="AH185" s="200"/>
      <c r="AI185" s="200"/>
      <c r="AJ185" s="200"/>
      <c r="AK185" s="200"/>
      <c r="AL185" s="200"/>
      <c r="AM185" s="200"/>
      <c r="AN185" s="200"/>
      <c r="AO185" s="200"/>
      <c r="AP185" s="200"/>
      <c r="AQ185" s="200"/>
      <c r="AR185" s="200"/>
      <c r="AS185" s="200"/>
      <c r="AT185" s="200"/>
      <c r="AU185" s="200"/>
      <c r="AV185" s="200"/>
      <c r="AW185" s="200"/>
      <c r="AX185" s="200"/>
      <c r="AY185" s="200"/>
      <c r="AZ185" s="200"/>
      <c r="BA185" s="201" t="str">
        <f>C185</f>
        <v>Obruby + zámková dlažba.</v>
      </c>
      <c r="BB185" s="200"/>
      <c r="BC185" s="200"/>
      <c r="BD185" s="200"/>
      <c r="BE185" s="200"/>
      <c r="BF185" s="200"/>
      <c r="BG185" s="200"/>
      <c r="BH185" s="200"/>
    </row>
    <row r="186" spans="1:60" outlineLevel="1">
      <c r="A186" s="193"/>
      <c r="B186" s="193"/>
      <c r="C186" s="202" t="s">
        <v>354</v>
      </c>
      <c r="D186" s="203"/>
      <c r="E186" s="204">
        <v>15.768000000000001</v>
      </c>
      <c r="F186" s="198"/>
      <c r="G186" s="198"/>
      <c r="H186" s="198"/>
      <c r="I186" s="198"/>
      <c r="J186" s="198"/>
      <c r="K186" s="198"/>
      <c r="L186" s="198"/>
      <c r="M186" s="198"/>
      <c r="N186" s="195"/>
      <c r="O186" s="195"/>
      <c r="P186" s="195"/>
      <c r="Q186" s="195"/>
      <c r="R186" s="195"/>
      <c r="S186" s="195"/>
      <c r="T186" s="199"/>
      <c r="U186" s="195"/>
      <c r="V186" s="200"/>
      <c r="W186" s="200"/>
      <c r="X186" s="200"/>
      <c r="Y186" s="200"/>
      <c r="Z186" s="200"/>
      <c r="AA186" s="200"/>
      <c r="AB186" s="200"/>
      <c r="AC186" s="200"/>
      <c r="AD186" s="200"/>
      <c r="AE186" s="200" t="s">
        <v>145</v>
      </c>
      <c r="AF186" s="200">
        <v>0</v>
      </c>
      <c r="AG186" s="200"/>
      <c r="AH186" s="200"/>
      <c r="AI186" s="200"/>
      <c r="AJ186" s="200"/>
      <c r="AK186" s="200"/>
      <c r="AL186" s="200"/>
      <c r="AM186" s="200"/>
      <c r="AN186" s="200"/>
      <c r="AO186" s="200"/>
      <c r="AP186" s="200"/>
      <c r="AQ186" s="200"/>
      <c r="AR186" s="200"/>
      <c r="AS186" s="200"/>
      <c r="AT186" s="200"/>
      <c r="AU186" s="200"/>
      <c r="AV186" s="200"/>
      <c r="AW186" s="200"/>
      <c r="AX186" s="200"/>
      <c r="AY186" s="200"/>
      <c r="AZ186" s="200"/>
      <c r="BA186" s="200"/>
      <c r="BB186" s="200"/>
      <c r="BC186" s="200"/>
      <c r="BD186" s="200"/>
      <c r="BE186" s="200"/>
      <c r="BF186" s="200"/>
      <c r="BG186" s="200"/>
      <c r="BH186" s="200"/>
    </row>
    <row r="187" spans="1:60">
      <c r="A187" s="205" t="s">
        <v>136</v>
      </c>
      <c r="B187" s="205" t="s">
        <v>101</v>
      </c>
      <c r="C187" s="206" t="s">
        <v>102</v>
      </c>
      <c r="D187" s="207"/>
      <c r="E187" s="208"/>
      <c r="F187" s="209"/>
      <c r="G187" s="209">
        <f>SUMIF(AE188:AE191,"&lt;&gt;NOR",G188:G191)</f>
        <v>0</v>
      </c>
      <c r="H187" s="209"/>
      <c r="I187" s="209">
        <f>SUM(I188:I191)</f>
        <v>0</v>
      </c>
      <c r="J187" s="209"/>
      <c r="K187" s="209">
        <f>SUM(K188:K191)</f>
        <v>0</v>
      </c>
      <c r="L187" s="209"/>
      <c r="M187" s="209">
        <f>SUM(M188:M191)</f>
        <v>0</v>
      </c>
      <c r="N187" s="207"/>
      <c r="O187" s="207">
        <f>SUM(O188:O191)</f>
        <v>0</v>
      </c>
      <c r="P187" s="207"/>
      <c r="Q187" s="207">
        <f>SUM(Q188:Q191)</f>
        <v>0</v>
      </c>
      <c r="R187" s="207"/>
      <c r="S187" s="207"/>
      <c r="T187" s="210"/>
      <c r="U187" s="207">
        <f>SUM(U188:U191)</f>
        <v>13.420000000000002</v>
      </c>
      <c r="AE187" s="3" t="s">
        <v>137</v>
      </c>
    </row>
    <row r="188" spans="1:60" outlineLevel="1">
      <c r="A188" s="193">
        <v>60</v>
      </c>
      <c r="B188" s="193" t="s">
        <v>355</v>
      </c>
      <c r="C188" s="194" t="s">
        <v>356</v>
      </c>
      <c r="D188" s="195" t="s">
        <v>343</v>
      </c>
      <c r="E188" s="196">
        <v>277.47627999999997</v>
      </c>
      <c r="F188" s="197">
        <f>H188+J188</f>
        <v>0</v>
      </c>
      <c r="G188" s="198">
        <f>ROUND(E188*F188,2)</f>
        <v>0</v>
      </c>
      <c r="H188" s="198"/>
      <c r="I188" s="198">
        <f>ROUND(E188*H188,2)</f>
        <v>0</v>
      </c>
      <c r="J188" s="198"/>
      <c r="K188" s="198">
        <f>ROUND(E188*J188,2)</f>
        <v>0</v>
      </c>
      <c r="L188" s="198">
        <v>21</v>
      </c>
      <c r="M188" s="198">
        <f>G188*(1+L188/100)</f>
        <v>0</v>
      </c>
      <c r="N188" s="195">
        <v>0</v>
      </c>
      <c r="O188" s="195">
        <f>ROUND(E188*N188,5)</f>
        <v>0</v>
      </c>
      <c r="P188" s="195">
        <v>0</v>
      </c>
      <c r="Q188" s="195">
        <f>ROUND(E188*P188,5)</f>
        <v>0</v>
      </c>
      <c r="R188" s="195"/>
      <c r="S188" s="195"/>
      <c r="T188" s="199">
        <v>1.6E-2</v>
      </c>
      <c r="U188" s="195">
        <f>ROUND(E188*T188,2)</f>
        <v>4.4400000000000004</v>
      </c>
      <c r="V188" s="200"/>
      <c r="W188" s="200"/>
      <c r="X188" s="200"/>
      <c r="Y188" s="200"/>
      <c r="Z188" s="200"/>
      <c r="AA188" s="200"/>
      <c r="AB188" s="200"/>
      <c r="AC188" s="200"/>
      <c r="AD188" s="200"/>
      <c r="AE188" s="200" t="s">
        <v>141</v>
      </c>
      <c r="AF188" s="200"/>
      <c r="AG188" s="200"/>
      <c r="AH188" s="200"/>
      <c r="AI188" s="200"/>
      <c r="AJ188" s="200"/>
      <c r="AK188" s="200"/>
      <c r="AL188" s="200"/>
      <c r="AM188" s="200"/>
      <c r="AN188" s="200"/>
      <c r="AO188" s="200"/>
      <c r="AP188" s="200"/>
      <c r="AQ188" s="200"/>
      <c r="AR188" s="200"/>
      <c r="AS188" s="200"/>
      <c r="AT188" s="200"/>
      <c r="AU188" s="200"/>
      <c r="AV188" s="200"/>
      <c r="AW188" s="200"/>
      <c r="AX188" s="200"/>
      <c r="AY188" s="200"/>
      <c r="AZ188" s="200"/>
      <c r="BA188" s="200"/>
      <c r="BB188" s="200"/>
      <c r="BC188" s="200"/>
      <c r="BD188" s="200"/>
      <c r="BE188" s="200"/>
      <c r="BF188" s="200"/>
      <c r="BG188" s="200"/>
      <c r="BH188" s="200"/>
    </row>
    <row r="189" spans="1:60" outlineLevel="1">
      <c r="A189" s="193"/>
      <c r="B189" s="193"/>
      <c r="C189" s="202" t="s">
        <v>357</v>
      </c>
      <c r="D189" s="203"/>
      <c r="E189" s="204">
        <v>277.47627999999997</v>
      </c>
      <c r="F189" s="198"/>
      <c r="G189" s="198"/>
      <c r="H189" s="198"/>
      <c r="I189" s="198"/>
      <c r="J189" s="198"/>
      <c r="K189" s="198"/>
      <c r="L189" s="198"/>
      <c r="M189" s="198"/>
      <c r="N189" s="195"/>
      <c r="O189" s="195"/>
      <c r="P189" s="195"/>
      <c r="Q189" s="195"/>
      <c r="R189" s="195"/>
      <c r="S189" s="195"/>
      <c r="T189" s="199"/>
      <c r="U189" s="195"/>
      <c r="V189" s="200"/>
      <c r="W189" s="200"/>
      <c r="X189" s="200"/>
      <c r="Y189" s="200"/>
      <c r="Z189" s="200"/>
      <c r="AA189" s="200"/>
      <c r="AB189" s="200"/>
      <c r="AC189" s="200"/>
      <c r="AD189" s="200"/>
      <c r="AE189" s="200" t="s">
        <v>145</v>
      </c>
      <c r="AF189" s="200">
        <v>0</v>
      </c>
      <c r="AG189" s="200"/>
      <c r="AH189" s="200"/>
      <c r="AI189" s="200"/>
      <c r="AJ189" s="200"/>
      <c r="AK189" s="200"/>
      <c r="AL189" s="200"/>
      <c r="AM189" s="200"/>
      <c r="AN189" s="200"/>
      <c r="AO189" s="200"/>
      <c r="AP189" s="200"/>
      <c r="AQ189" s="200"/>
      <c r="AR189" s="200"/>
      <c r="AS189" s="200"/>
      <c r="AT189" s="200"/>
      <c r="AU189" s="200"/>
      <c r="AV189" s="200"/>
      <c r="AW189" s="200"/>
      <c r="AX189" s="200"/>
      <c r="AY189" s="200"/>
      <c r="AZ189" s="200"/>
      <c r="BA189" s="200"/>
      <c r="BB189" s="200"/>
      <c r="BC189" s="200"/>
      <c r="BD189" s="200"/>
      <c r="BE189" s="200"/>
      <c r="BF189" s="200"/>
      <c r="BG189" s="200"/>
      <c r="BH189" s="200"/>
    </row>
    <row r="190" spans="1:60" outlineLevel="1">
      <c r="A190" s="193">
        <v>61</v>
      </c>
      <c r="B190" s="193" t="s">
        <v>358</v>
      </c>
      <c r="C190" s="194" t="s">
        <v>359</v>
      </c>
      <c r="D190" s="195" t="s">
        <v>343</v>
      </c>
      <c r="E190" s="196">
        <v>23.03182</v>
      </c>
      <c r="F190" s="197">
        <f>H190+J190</f>
        <v>0</v>
      </c>
      <c r="G190" s="198">
        <f>ROUND(E190*F190,2)</f>
        <v>0</v>
      </c>
      <c r="H190" s="198"/>
      <c r="I190" s="198">
        <f>ROUND(E190*H190,2)</f>
        <v>0</v>
      </c>
      <c r="J190" s="198"/>
      <c r="K190" s="198">
        <f>ROUND(E190*J190,2)</f>
        <v>0</v>
      </c>
      <c r="L190" s="198">
        <v>21</v>
      </c>
      <c r="M190" s="198">
        <f>G190*(1+L190/100)</f>
        <v>0</v>
      </c>
      <c r="N190" s="195">
        <v>0</v>
      </c>
      <c r="O190" s="195">
        <f>ROUND(E190*N190,5)</f>
        <v>0</v>
      </c>
      <c r="P190" s="195">
        <v>0</v>
      </c>
      <c r="Q190" s="195">
        <f>ROUND(E190*P190,5)</f>
        <v>0</v>
      </c>
      <c r="R190" s="195"/>
      <c r="S190" s="195"/>
      <c r="T190" s="199">
        <v>0.39</v>
      </c>
      <c r="U190" s="195">
        <f>ROUND(E190*T190,2)</f>
        <v>8.98</v>
      </c>
      <c r="V190" s="200"/>
      <c r="W190" s="200"/>
      <c r="X190" s="200"/>
      <c r="Y190" s="200"/>
      <c r="Z190" s="200"/>
      <c r="AA190" s="200"/>
      <c r="AB190" s="200"/>
      <c r="AC190" s="200"/>
      <c r="AD190" s="200"/>
      <c r="AE190" s="200" t="s">
        <v>141</v>
      </c>
      <c r="AF190" s="200"/>
      <c r="AG190" s="200"/>
      <c r="AH190" s="200"/>
      <c r="AI190" s="200"/>
      <c r="AJ190" s="200"/>
      <c r="AK190" s="200"/>
      <c r="AL190" s="200"/>
      <c r="AM190" s="200"/>
      <c r="AN190" s="200"/>
      <c r="AO190" s="200"/>
      <c r="AP190" s="200"/>
      <c r="AQ190" s="200"/>
      <c r="AR190" s="200"/>
      <c r="AS190" s="200"/>
      <c r="AT190" s="200"/>
      <c r="AU190" s="200"/>
      <c r="AV190" s="200"/>
      <c r="AW190" s="200"/>
      <c r="AX190" s="200"/>
      <c r="AY190" s="200"/>
      <c r="AZ190" s="200"/>
      <c r="BA190" s="200"/>
      <c r="BB190" s="200"/>
      <c r="BC190" s="200"/>
      <c r="BD190" s="200"/>
      <c r="BE190" s="200"/>
      <c r="BF190" s="200"/>
      <c r="BG190" s="200"/>
      <c r="BH190" s="200"/>
    </row>
    <row r="191" spans="1:60" outlineLevel="1">
      <c r="A191" s="193"/>
      <c r="B191" s="193"/>
      <c r="C191" s="202" t="s">
        <v>360</v>
      </c>
      <c r="D191" s="203"/>
      <c r="E191" s="204">
        <v>23.03182</v>
      </c>
      <c r="F191" s="198"/>
      <c r="G191" s="198"/>
      <c r="H191" s="198"/>
      <c r="I191" s="198"/>
      <c r="J191" s="198"/>
      <c r="K191" s="198"/>
      <c r="L191" s="198"/>
      <c r="M191" s="198"/>
      <c r="N191" s="195"/>
      <c r="O191" s="195"/>
      <c r="P191" s="195"/>
      <c r="Q191" s="195"/>
      <c r="R191" s="195"/>
      <c r="S191" s="195"/>
      <c r="T191" s="199"/>
      <c r="U191" s="195"/>
      <c r="V191" s="200"/>
      <c r="W191" s="200"/>
      <c r="X191" s="200"/>
      <c r="Y191" s="200"/>
      <c r="Z191" s="200"/>
      <c r="AA191" s="200"/>
      <c r="AB191" s="200"/>
      <c r="AC191" s="200"/>
      <c r="AD191" s="200"/>
      <c r="AE191" s="200" t="s">
        <v>145</v>
      </c>
      <c r="AF191" s="200">
        <v>0</v>
      </c>
      <c r="AG191" s="200"/>
      <c r="AH191" s="200"/>
      <c r="AI191" s="200"/>
      <c r="AJ191" s="200"/>
      <c r="AK191" s="200"/>
      <c r="AL191" s="200"/>
      <c r="AM191" s="200"/>
      <c r="AN191" s="200"/>
      <c r="AO191" s="200"/>
      <c r="AP191" s="200"/>
      <c r="AQ191" s="200"/>
      <c r="AR191" s="200"/>
      <c r="AS191" s="200"/>
      <c r="AT191" s="200"/>
      <c r="AU191" s="200"/>
      <c r="AV191" s="200"/>
      <c r="AW191" s="200"/>
      <c r="AX191" s="200"/>
      <c r="AY191" s="200"/>
      <c r="AZ191" s="200"/>
      <c r="BA191" s="200"/>
      <c r="BB191" s="200"/>
      <c r="BC191" s="200"/>
      <c r="BD191" s="200"/>
      <c r="BE191" s="200"/>
      <c r="BF191" s="200"/>
      <c r="BG191" s="200"/>
      <c r="BH191" s="200"/>
    </row>
    <row r="192" spans="1:60">
      <c r="A192" s="205" t="s">
        <v>136</v>
      </c>
      <c r="B192" s="205" t="s">
        <v>103</v>
      </c>
      <c r="C192" s="206" t="s">
        <v>104</v>
      </c>
      <c r="D192" s="207"/>
      <c r="E192" s="208"/>
      <c r="F192" s="209"/>
      <c r="G192" s="209">
        <f>SUMIF(AE193:AE195,"&lt;&gt;NOR",G193:G195)</f>
        <v>0</v>
      </c>
      <c r="H192" s="209"/>
      <c r="I192" s="209">
        <f>SUM(I193:I195)</f>
        <v>0</v>
      </c>
      <c r="J192" s="209"/>
      <c r="K192" s="209">
        <f>SUM(K193:K195)</f>
        <v>0</v>
      </c>
      <c r="L192" s="209"/>
      <c r="M192" s="209">
        <f>SUM(M193:M195)</f>
        <v>0</v>
      </c>
      <c r="N192" s="207"/>
      <c r="O192" s="207">
        <f>SUM(O193:O195)</f>
        <v>0</v>
      </c>
      <c r="P192" s="207"/>
      <c r="Q192" s="207">
        <f>SUM(Q193:Q195)</f>
        <v>0</v>
      </c>
      <c r="R192" s="207"/>
      <c r="S192" s="207"/>
      <c r="T192" s="210"/>
      <c r="U192" s="207">
        <f>SUM(U193:U195)</f>
        <v>1.6</v>
      </c>
      <c r="AE192" s="3" t="s">
        <v>137</v>
      </c>
    </row>
    <row r="193" spans="1:60" outlineLevel="1">
      <c r="A193" s="193">
        <v>62</v>
      </c>
      <c r="B193" s="193" t="s">
        <v>361</v>
      </c>
      <c r="C193" s="194" t="s">
        <v>362</v>
      </c>
      <c r="D193" s="195" t="s">
        <v>201</v>
      </c>
      <c r="E193" s="196">
        <v>8</v>
      </c>
      <c r="F193" s="197">
        <f>H193+J193</f>
        <v>0</v>
      </c>
      <c r="G193" s="198">
        <f>ROUND(E193*F193,2)</f>
        <v>0</v>
      </c>
      <c r="H193" s="198"/>
      <c r="I193" s="198">
        <f>ROUND(E193*H193,2)</f>
        <v>0</v>
      </c>
      <c r="J193" s="198"/>
      <c r="K193" s="198">
        <f>ROUND(E193*J193,2)</f>
        <v>0</v>
      </c>
      <c r="L193" s="198">
        <v>21</v>
      </c>
      <c r="M193" s="198">
        <f>G193*(1+L193/100)</f>
        <v>0</v>
      </c>
      <c r="N193" s="195">
        <v>0</v>
      </c>
      <c r="O193" s="195">
        <f>ROUND(E193*N193,5)</f>
        <v>0</v>
      </c>
      <c r="P193" s="195">
        <v>0</v>
      </c>
      <c r="Q193" s="195">
        <f>ROUND(E193*P193,5)</f>
        <v>0</v>
      </c>
      <c r="R193" s="195"/>
      <c r="S193" s="195"/>
      <c r="T193" s="199">
        <v>0.2</v>
      </c>
      <c r="U193" s="195">
        <f>ROUND(E193*T193,2)</f>
        <v>1.6</v>
      </c>
      <c r="V193" s="200"/>
      <c r="W193" s="200"/>
      <c r="X193" s="200"/>
      <c r="Y193" s="200"/>
      <c r="Z193" s="200"/>
      <c r="AA193" s="200"/>
      <c r="AB193" s="200"/>
      <c r="AC193" s="200"/>
      <c r="AD193" s="200"/>
      <c r="AE193" s="200" t="s">
        <v>141</v>
      </c>
      <c r="AF193" s="200"/>
      <c r="AG193" s="200"/>
      <c r="AH193" s="200"/>
      <c r="AI193" s="200"/>
      <c r="AJ193" s="200"/>
      <c r="AK193" s="200"/>
      <c r="AL193" s="200"/>
      <c r="AM193" s="200"/>
      <c r="AN193" s="200"/>
      <c r="AO193" s="200"/>
      <c r="AP193" s="200"/>
      <c r="AQ193" s="200"/>
      <c r="AR193" s="200"/>
      <c r="AS193" s="200"/>
      <c r="AT193" s="200"/>
      <c r="AU193" s="200"/>
      <c r="AV193" s="200"/>
      <c r="AW193" s="200"/>
      <c r="AX193" s="200"/>
      <c r="AY193" s="200"/>
      <c r="AZ193" s="200"/>
      <c r="BA193" s="200"/>
      <c r="BB193" s="200"/>
      <c r="BC193" s="200"/>
      <c r="BD193" s="200"/>
      <c r="BE193" s="200"/>
      <c r="BF193" s="200"/>
      <c r="BG193" s="200"/>
      <c r="BH193" s="200"/>
    </row>
    <row r="194" spans="1:60" outlineLevel="1">
      <c r="A194" s="193"/>
      <c r="B194" s="193"/>
      <c r="C194" s="510" t="s">
        <v>363</v>
      </c>
      <c r="D194" s="511"/>
      <c r="E194" s="512"/>
      <c r="F194" s="513"/>
      <c r="G194" s="514"/>
      <c r="H194" s="198"/>
      <c r="I194" s="198"/>
      <c r="J194" s="198"/>
      <c r="K194" s="198"/>
      <c r="L194" s="198"/>
      <c r="M194" s="198"/>
      <c r="N194" s="195"/>
      <c r="O194" s="195"/>
      <c r="P194" s="195"/>
      <c r="Q194" s="195"/>
      <c r="R194" s="195"/>
      <c r="S194" s="195"/>
      <c r="T194" s="199"/>
      <c r="U194" s="195"/>
      <c r="V194" s="200"/>
      <c r="W194" s="200"/>
      <c r="X194" s="200"/>
      <c r="Y194" s="200"/>
      <c r="Z194" s="200"/>
      <c r="AA194" s="200"/>
      <c r="AB194" s="200"/>
      <c r="AC194" s="200"/>
      <c r="AD194" s="200"/>
      <c r="AE194" s="200" t="s">
        <v>143</v>
      </c>
      <c r="AF194" s="200"/>
      <c r="AG194" s="200"/>
      <c r="AH194" s="200"/>
      <c r="AI194" s="200"/>
      <c r="AJ194" s="200"/>
      <c r="AK194" s="200"/>
      <c r="AL194" s="200"/>
      <c r="AM194" s="200"/>
      <c r="AN194" s="200"/>
      <c r="AO194" s="200"/>
      <c r="AP194" s="200"/>
      <c r="AQ194" s="200"/>
      <c r="AR194" s="200"/>
      <c r="AS194" s="200"/>
      <c r="AT194" s="200"/>
      <c r="AU194" s="200"/>
      <c r="AV194" s="200"/>
      <c r="AW194" s="200"/>
      <c r="AX194" s="200"/>
      <c r="AY194" s="200"/>
      <c r="AZ194" s="200"/>
      <c r="BA194" s="201" t="str">
        <f>C194</f>
        <v>Chránička pro přípojku elektriky na pozemek p. Kloibera.</v>
      </c>
      <c r="BB194" s="200"/>
      <c r="BC194" s="200"/>
      <c r="BD194" s="200"/>
      <c r="BE194" s="200"/>
      <c r="BF194" s="200"/>
      <c r="BG194" s="200"/>
      <c r="BH194" s="200"/>
    </row>
    <row r="195" spans="1:60" outlineLevel="1">
      <c r="A195" s="193"/>
      <c r="B195" s="193"/>
      <c r="C195" s="202" t="s">
        <v>364</v>
      </c>
      <c r="D195" s="203"/>
      <c r="E195" s="204">
        <v>8</v>
      </c>
      <c r="F195" s="198"/>
      <c r="G195" s="198"/>
      <c r="H195" s="198"/>
      <c r="I195" s="198"/>
      <c r="J195" s="198"/>
      <c r="K195" s="198"/>
      <c r="L195" s="198"/>
      <c r="M195" s="198"/>
      <c r="N195" s="195"/>
      <c r="O195" s="195"/>
      <c r="P195" s="195"/>
      <c r="Q195" s="195"/>
      <c r="R195" s="195"/>
      <c r="S195" s="195"/>
      <c r="T195" s="199"/>
      <c r="U195" s="195"/>
      <c r="V195" s="200"/>
      <c r="W195" s="200"/>
      <c r="X195" s="200"/>
      <c r="Y195" s="200"/>
      <c r="Z195" s="200"/>
      <c r="AA195" s="200"/>
      <c r="AB195" s="200"/>
      <c r="AC195" s="200"/>
      <c r="AD195" s="200"/>
      <c r="AE195" s="200" t="s">
        <v>145</v>
      </c>
      <c r="AF195" s="200">
        <v>0</v>
      </c>
      <c r="AG195" s="200"/>
      <c r="AH195" s="200"/>
      <c r="AI195" s="200"/>
      <c r="AJ195" s="200"/>
      <c r="AK195" s="200"/>
      <c r="AL195" s="200"/>
      <c r="AM195" s="200"/>
      <c r="AN195" s="200"/>
      <c r="AO195" s="200"/>
      <c r="AP195" s="200"/>
      <c r="AQ195" s="200"/>
      <c r="AR195" s="200"/>
      <c r="AS195" s="200"/>
      <c r="AT195" s="200"/>
      <c r="AU195" s="200"/>
      <c r="AV195" s="200"/>
      <c r="AW195" s="200"/>
      <c r="AX195" s="200"/>
      <c r="AY195" s="200"/>
      <c r="AZ195" s="200"/>
      <c r="BA195" s="200"/>
      <c r="BB195" s="200"/>
      <c r="BC195" s="200"/>
      <c r="BD195" s="200"/>
      <c r="BE195" s="200"/>
      <c r="BF195" s="200"/>
      <c r="BG195" s="200"/>
      <c r="BH195" s="200"/>
    </row>
    <row r="196" spans="1:60">
      <c r="A196" s="205" t="s">
        <v>136</v>
      </c>
      <c r="B196" s="205" t="s">
        <v>105</v>
      </c>
      <c r="C196" s="206" t="s">
        <v>106</v>
      </c>
      <c r="D196" s="207"/>
      <c r="E196" s="208"/>
      <c r="F196" s="209"/>
      <c r="G196" s="209">
        <f>SUMIF(AE197:AE199,"&lt;&gt;NOR",G197:G199)</f>
        <v>0</v>
      </c>
      <c r="H196" s="209"/>
      <c r="I196" s="209">
        <f>SUM(I197:I199)</f>
        <v>0</v>
      </c>
      <c r="J196" s="209"/>
      <c r="K196" s="209">
        <f>SUM(K197:K199)</f>
        <v>0</v>
      </c>
      <c r="L196" s="209"/>
      <c r="M196" s="209">
        <f>SUM(M197:M199)</f>
        <v>0</v>
      </c>
      <c r="N196" s="207"/>
      <c r="O196" s="207">
        <f>SUM(O197:O199)</f>
        <v>2.58</v>
      </c>
      <c r="P196" s="207"/>
      <c r="Q196" s="207">
        <f>SUM(Q197:Q199)</f>
        <v>0</v>
      </c>
      <c r="R196" s="207"/>
      <c r="S196" s="207"/>
      <c r="T196" s="210"/>
      <c r="U196" s="207">
        <f>SUM(U197:U199)</f>
        <v>6.56</v>
      </c>
      <c r="AE196" s="3" t="s">
        <v>137</v>
      </c>
    </row>
    <row r="197" spans="1:60" ht="22.5" outlineLevel="1">
      <c r="A197" s="193">
        <v>63</v>
      </c>
      <c r="B197" s="193" t="s">
        <v>365</v>
      </c>
      <c r="C197" s="194" t="s">
        <v>366</v>
      </c>
      <c r="D197" s="195" t="s">
        <v>201</v>
      </c>
      <c r="E197" s="196">
        <v>20</v>
      </c>
      <c r="F197" s="197">
        <f>H197+J197</f>
        <v>0</v>
      </c>
      <c r="G197" s="198">
        <f>ROUND(E197*F197,2)</f>
        <v>0</v>
      </c>
      <c r="H197" s="198"/>
      <c r="I197" s="198">
        <f>ROUND(E197*H197,2)</f>
        <v>0</v>
      </c>
      <c r="J197" s="198"/>
      <c r="K197" s="198">
        <f>ROUND(E197*J197,2)</f>
        <v>0</v>
      </c>
      <c r="L197" s="198">
        <v>21</v>
      </c>
      <c r="M197" s="198">
        <f>G197*(1+L197/100)</f>
        <v>0</v>
      </c>
      <c r="N197" s="195">
        <v>0.129</v>
      </c>
      <c r="O197" s="195">
        <f>ROUND(E197*N197,5)</f>
        <v>2.58</v>
      </c>
      <c r="P197" s="195">
        <v>0</v>
      </c>
      <c r="Q197" s="195">
        <f>ROUND(E197*P197,5)</f>
        <v>0</v>
      </c>
      <c r="R197" s="195"/>
      <c r="S197" s="195"/>
      <c r="T197" s="199">
        <v>0.32800000000000001</v>
      </c>
      <c r="U197" s="195">
        <f>ROUND(E197*T197,2)</f>
        <v>6.56</v>
      </c>
      <c r="V197" s="200"/>
      <c r="W197" s="200"/>
      <c r="X197" s="200"/>
      <c r="Y197" s="200"/>
      <c r="Z197" s="200"/>
      <c r="AA197" s="200"/>
      <c r="AB197" s="200"/>
      <c r="AC197" s="200"/>
      <c r="AD197" s="200"/>
      <c r="AE197" s="200" t="s">
        <v>141</v>
      </c>
      <c r="AF197" s="200"/>
      <c r="AG197" s="200"/>
      <c r="AH197" s="200"/>
      <c r="AI197" s="200"/>
      <c r="AJ197" s="200"/>
      <c r="AK197" s="200"/>
      <c r="AL197" s="200"/>
      <c r="AM197" s="200"/>
      <c r="AN197" s="200"/>
      <c r="AO197" s="200"/>
      <c r="AP197" s="200"/>
      <c r="AQ197" s="200"/>
      <c r="AR197" s="200"/>
      <c r="AS197" s="200"/>
      <c r="AT197" s="200"/>
      <c r="AU197" s="200"/>
      <c r="AV197" s="200"/>
      <c r="AW197" s="200"/>
      <c r="AX197" s="200"/>
      <c r="AY197" s="200"/>
      <c r="AZ197" s="200"/>
      <c r="BA197" s="200"/>
      <c r="BB197" s="200"/>
      <c r="BC197" s="200"/>
      <c r="BD197" s="200"/>
      <c r="BE197" s="200"/>
      <c r="BF197" s="200"/>
      <c r="BG197" s="200"/>
      <c r="BH197" s="200"/>
    </row>
    <row r="198" spans="1:60" outlineLevel="1">
      <c r="A198" s="193"/>
      <c r="B198" s="193"/>
      <c r="C198" s="510" t="s">
        <v>367</v>
      </c>
      <c r="D198" s="511"/>
      <c r="E198" s="512"/>
      <c r="F198" s="513"/>
      <c r="G198" s="514"/>
      <c r="H198" s="198"/>
      <c r="I198" s="198"/>
      <c r="J198" s="198"/>
      <c r="K198" s="198"/>
      <c r="L198" s="198"/>
      <c r="M198" s="198"/>
      <c r="N198" s="195"/>
      <c r="O198" s="195"/>
      <c r="P198" s="195"/>
      <c r="Q198" s="195"/>
      <c r="R198" s="195"/>
      <c r="S198" s="195"/>
      <c r="T198" s="199"/>
      <c r="U198" s="195"/>
      <c r="V198" s="200"/>
      <c r="W198" s="200"/>
      <c r="X198" s="200"/>
      <c r="Y198" s="200"/>
      <c r="Z198" s="200"/>
      <c r="AA198" s="200"/>
      <c r="AB198" s="200"/>
      <c r="AC198" s="200"/>
      <c r="AD198" s="200"/>
      <c r="AE198" s="200" t="s">
        <v>143</v>
      </c>
      <c r="AF198" s="200"/>
      <c r="AG198" s="200"/>
      <c r="AH198" s="200"/>
      <c r="AI198" s="200"/>
      <c r="AJ198" s="200"/>
      <c r="AK198" s="200"/>
      <c r="AL198" s="200"/>
      <c r="AM198" s="200"/>
      <c r="AN198" s="200"/>
      <c r="AO198" s="200"/>
      <c r="AP198" s="200"/>
      <c r="AQ198" s="200"/>
      <c r="AR198" s="200"/>
      <c r="AS198" s="200"/>
      <c r="AT198" s="200"/>
      <c r="AU198" s="200"/>
      <c r="AV198" s="200"/>
      <c r="AW198" s="200"/>
      <c r="AX198" s="200"/>
      <c r="AY198" s="200"/>
      <c r="AZ198" s="200"/>
      <c r="BA198" s="201" t="str">
        <f>C198</f>
        <v>Uložení kabelu VN do betonových chrániček.</v>
      </c>
      <c r="BB198" s="200"/>
      <c r="BC198" s="200"/>
      <c r="BD198" s="200"/>
      <c r="BE198" s="200"/>
      <c r="BF198" s="200"/>
      <c r="BG198" s="200"/>
      <c r="BH198" s="200"/>
    </row>
    <row r="199" spans="1:60" outlineLevel="1">
      <c r="A199" s="193"/>
      <c r="B199" s="193"/>
      <c r="C199" s="202" t="s">
        <v>368</v>
      </c>
      <c r="D199" s="203"/>
      <c r="E199" s="204">
        <v>20</v>
      </c>
      <c r="F199" s="198"/>
      <c r="G199" s="198"/>
      <c r="H199" s="198"/>
      <c r="I199" s="198"/>
      <c r="J199" s="198"/>
      <c r="K199" s="198"/>
      <c r="L199" s="198"/>
      <c r="M199" s="198"/>
      <c r="N199" s="195"/>
      <c r="O199" s="195"/>
      <c r="P199" s="195"/>
      <c r="Q199" s="195"/>
      <c r="R199" s="195"/>
      <c r="S199" s="195"/>
      <c r="T199" s="199"/>
      <c r="U199" s="195"/>
      <c r="V199" s="200"/>
      <c r="W199" s="200"/>
      <c r="X199" s="200"/>
      <c r="Y199" s="200"/>
      <c r="Z199" s="200"/>
      <c r="AA199" s="200"/>
      <c r="AB199" s="200"/>
      <c r="AC199" s="200"/>
      <c r="AD199" s="200"/>
      <c r="AE199" s="200" t="s">
        <v>145</v>
      </c>
      <c r="AF199" s="200">
        <v>0</v>
      </c>
      <c r="AG199" s="200"/>
      <c r="AH199" s="200"/>
      <c r="AI199" s="200"/>
      <c r="AJ199" s="200"/>
      <c r="AK199" s="200"/>
      <c r="AL199" s="200"/>
      <c r="AM199" s="200"/>
      <c r="AN199" s="200"/>
      <c r="AO199" s="200"/>
      <c r="AP199" s="200"/>
      <c r="AQ199" s="200"/>
      <c r="AR199" s="200"/>
      <c r="AS199" s="200"/>
      <c r="AT199" s="200"/>
      <c r="AU199" s="200"/>
      <c r="AV199" s="200"/>
      <c r="AW199" s="200"/>
      <c r="AX199" s="200"/>
      <c r="AY199" s="200"/>
      <c r="AZ199" s="200"/>
      <c r="BA199" s="200"/>
      <c r="BB199" s="200"/>
      <c r="BC199" s="200"/>
      <c r="BD199" s="200"/>
      <c r="BE199" s="200"/>
      <c r="BF199" s="200"/>
      <c r="BG199" s="200"/>
      <c r="BH199" s="200"/>
    </row>
    <row r="200" spans="1:60">
      <c r="A200" s="205" t="s">
        <v>136</v>
      </c>
      <c r="B200" s="205" t="s">
        <v>62</v>
      </c>
      <c r="C200" s="206" t="s">
        <v>63</v>
      </c>
      <c r="D200" s="207"/>
      <c r="E200" s="208"/>
      <c r="F200" s="209"/>
      <c r="G200" s="209">
        <f>SUMIF(AE201:AE234,"&lt;&gt;NOR",G201:G234)</f>
        <v>0</v>
      </c>
      <c r="H200" s="209"/>
      <c r="I200" s="209">
        <f>SUM(I201:I234)</f>
        <v>0</v>
      </c>
      <c r="J200" s="209"/>
      <c r="K200" s="209">
        <f>SUM(K201:K234)</f>
        <v>0</v>
      </c>
      <c r="L200" s="209"/>
      <c r="M200" s="209">
        <f>SUM(M201:M234)</f>
        <v>0</v>
      </c>
      <c r="N200" s="207"/>
      <c r="O200" s="207">
        <f>SUM(O201:O234)</f>
        <v>0</v>
      </c>
      <c r="P200" s="207"/>
      <c r="Q200" s="207">
        <f>SUM(Q201:Q234)</f>
        <v>0</v>
      </c>
      <c r="R200" s="207"/>
      <c r="S200" s="207"/>
      <c r="T200" s="210"/>
      <c r="U200" s="207">
        <f>SUM(U201:U234)</f>
        <v>0</v>
      </c>
      <c r="AE200" s="3" t="s">
        <v>137</v>
      </c>
    </row>
    <row r="201" spans="1:60" outlineLevel="1">
      <c r="A201" s="193">
        <v>64</v>
      </c>
      <c r="B201" s="193" t="s">
        <v>369</v>
      </c>
      <c r="C201" s="194" t="s">
        <v>370</v>
      </c>
      <c r="D201" s="195" t="s">
        <v>371</v>
      </c>
      <c r="E201" s="196">
        <v>1</v>
      </c>
      <c r="F201" s="197">
        <f>H201+J201</f>
        <v>0</v>
      </c>
      <c r="G201" s="198">
        <f>ROUND(E201*F201,2)</f>
        <v>0</v>
      </c>
      <c r="H201" s="198"/>
      <c r="I201" s="198">
        <f>ROUND(E201*H201,2)</f>
        <v>0</v>
      </c>
      <c r="J201" s="198"/>
      <c r="K201" s="198">
        <f>ROUND(E201*J201,2)</f>
        <v>0</v>
      </c>
      <c r="L201" s="198">
        <v>21</v>
      </c>
      <c r="M201" s="198">
        <f>G201*(1+L201/100)</f>
        <v>0</v>
      </c>
      <c r="N201" s="195">
        <v>0</v>
      </c>
      <c r="O201" s="195">
        <f>ROUND(E201*N201,5)</f>
        <v>0</v>
      </c>
      <c r="P201" s="195">
        <v>0</v>
      </c>
      <c r="Q201" s="195">
        <f>ROUND(E201*P201,5)</f>
        <v>0</v>
      </c>
      <c r="R201" s="195"/>
      <c r="S201" s="195"/>
      <c r="T201" s="199">
        <v>0</v>
      </c>
      <c r="U201" s="195">
        <f>ROUND(E201*T201,2)</f>
        <v>0</v>
      </c>
      <c r="V201" s="200"/>
      <c r="W201" s="200"/>
      <c r="X201" s="200"/>
      <c r="Y201" s="200"/>
      <c r="Z201" s="200"/>
      <c r="AA201" s="200"/>
      <c r="AB201" s="200"/>
      <c r="AC201" s="200"/>
      <c r="AD201" s="200"/>
      <c r="AE201" s="200" t="s">
        <v>141</v>
      </c>
      <c r="AF201" s="200"/>
      <c r="AG201" s="200"/>
      <c r="AH201" s="200"/>
      <c r="AI201" s="200"/>
      <c r="AJ201" s="200"/>
      <c r="AK201" s="200"/>
      <c r="AL201" s="200"/>
      <c r="AM201" s="200"/>
      <c r="AN201" s="200"/>
      <c r="AO201" s="200"/>
      <c r="AP201" s="200"/>
      <c r="AQ201" s="200"/>
      <c r="AR201" s="200"/>
      <c r="AS201" s="200"/>
      <c r="AT201" s="200"/>
      <c r="AU201" s="200"/>
      <c r="AV201" s="200"/>
      <c r="AW201" s="200"/>
      <c r="AX201" s="200"/>
      <c r="AY201" s="200"/>
      <c r="AZ201" s="200"/>
      <c r="BA201" s="200"/>
      <c r="BB201" s="200"/>
      <c r="BC201" s="200"/>
      <c r="BD201" s="200"/>
      <c r="BE201" s="200"/>
      <c r="BF201" s="200"/>
      <c r="BG201" s="200"/>
      <c r="BH201" s="200"/>
    </row>
    <row r="202" spans="1:60" ht="33.75" outlineLevel="1">
      <c r="A202" s="193"/>
      <c r="B202" s="193"/>
      <c r="C202" s="510" t="s">
        <v>372</v>
      </c>
      <c r="D202" s="511"/>
      <c r="E202" s="512"/>
      <c r="F202" s="513"/>
      <c r="G202" s="514"/>
      <c r="H202" s="198"/>
      <c r="I202" s="198"/>
      <c r="J202" s="198"/>
      <c r="K202" s="198"/>
      <c r="L202" s="198"/>
      <c r="M202" s="198"/>
      <c r="N202" s="195"/>
      <c r="O202" s="195"/>
      <c r="P202" s="195"/>
      <c r="Q202" s="195"/>
      <c r="R202" s="195"/>
      <c r="S202" s="195"/>
      <c r="T202" s="199"/>
      <c r="U202" s="195"/>
      <c r="V202" s="200"/>
      <c r="W202" s="200"/>
      <c r="X202" s="200"/>
      <c r="Y202" s="200"/>
      <c r="Z202" s="200"/>
      <c r="AA202" s="200"/>
      <c r="AB202" s="200"/>
      <c r="AC202" s="200"/>
      <c r="AD202" s="200"/>
      <c r="AE202" s="200" t="s">
        <v>143</v>
      </c>
      <c r="AF202" s="200"/>
      <c r="AG202" s="200"/>
      <c r="AH202" s="200"/>
      <c r="AI202" s="200"/>
      <c r="AJ202" s="200"/>
      <c r="AK202" s="200"/>
      <c r="AL202" s="200"/>
      <c r="AM202" s="200"/>
      <c r="AN202" s="200"/>
      <c r="AO202" s="200"/>
      <c r="AP202" s="200"/>
      <c r="AQ202" s="200"/>
      <c r="AR202" s="200"/>
      <c r="AS202" s="200"/>
      <c r="AT202" s="200"/>
      <c r="AU202" s="200"/>
      <c r="AV202" s="200"/>
      <c r="AW202" s="200"/>
      <c r="AX202" s="200"/>
      <c r="AY202" s="200"/>
      <c r="AZ202" s="200"/>
      <c r="BA202" s="201" t="str">
        <f>C202</f>
        <v>Geodetická měření v průběhu stavby .Geodetické vytýčení prostoru staveniště v terénu před zahájením stavebních prací (směrové a výškové), vytýčení hranic trvalého i dočasného záboru.; Soustavné vytyčovánízřetelného označení obvodu staveniště.</v>
      </c>
      <c r="BB202" s="200"/>
      <c r="BC202" s="200"/>
      <c r="BD202" s="200"/>
      <c r="BE202" s="200"/>
      <c r="BF202" s="200"/>
      <c r="BG202" s="200"/>
      <c r="BH202" s="200"/>
    </row>
    <row r="203" spans="1:60" outlineLevel="1">
      <c r="A203" s="193"/>
      <c r="B203" s="193"/>
      <c r="C203" s="202" t="s">
        <v>87</v>
      </c>
      <c r="D203" s="203"/>
      <c r="E203" s="204">
        <v>1</v>
      </c>
      <c r="F203" s="198"/>
      <c r="G203" s="198"/>
      <c r="H203" s="198"/>
      <c r="I203" s="198"/>
      <c r="J203" s="198"/>
      <c r="K203" s="198"/>
      <c r="L203" s="198"/>
      <c r="M203" s="198"/>
      <c r="N203" s="195"/>
      <c r="O203" s="195"/>
      <c r="P203" s="195"/>
      <c r="Q203" s="195"/>
      <c r="R203" s="195"/>
      <c r="S203" s="195"/>
      <c r="T203" s="199"/>
      <c r="U203" s="195"/>
      <c r="V203" s="200"/>
      <c r="W203" s="200"/>
      <c r="X203" s="200"/>
      <c r="Y203" s="200"/>
      <c r="Z203" s="200"/>
      <c r="AA203" s="200"/>
      <c r="AB203" s="200"/>
      <c r="AC203" s="200"/>
      <c r="AD203" s="200"/>
      <c r="AE203" s="200" t="s">
        <v>145</v>
      </c>
      <c r="AF203" s="200">
        <v>0</v>
      </c>
      <c r="AG203" s="200"/>
      <c r="AH203" s="200"/>
      <c r="AI203" s="200"/>
      <c r="AJ203" s="200"/>
      <c r="AK203" s="200"/>
      <c r="AL203" s="200"/>
      <c r="AM203" s="200"/>
      <c r="AN203" s="200"/>
      <c r="AO203" s="200"/>
      <c r="AP203" s="200"/>
      <c r="AQ203" s="200"/>
      <c r="AR203" s="200"/>
      <c r="AS203" s="200"/>
      <c r="AT203" s="200"/>
      <c r="AU203" s="200"/>
      <c r="AV203" s="200"/>
      <c r="AW203" s="200"/>
      <c r="AX203" s="200"/>
      <c r="AY203" s="200"/>
      <c r="AZ203" s="200"/>
      <c r="BA203" s="200"/>
      <c r="BB203" s="200"/>
      <c r="BC203" s="200"/>
      <c r="BD203" s="200"/>
      <c r="BE203" s="200"/>
      <c r="BF203" s="200"/>
      <c r="BG203" s="200"/>
      <c r="BH203" s="200"/>
    </row>
    <row r="204" spans="1:60" outlineLevel="1">
      <c r="A204" s="193">
        <v>65</v>
      </c>
      <c r="B204" s="193" t="s">
        <v>373</v>
      </c>
      <c r="C204" s="194" t="s">
        <v>374</v>
      </c>
      <c r="D204" s="195" t="s">
        <v>371</v>
      </c>
      <c r="E204" s="196">
        <v>1</v>
      </c>
      <c r="F204" s="197">
        <f>H204+J204</f>
        <v>0</v>
      </c>
      <c r="G204" s="198">
        <f>ROUND(E204*F204,2)</f>
        <v>0</v>
      </c>
      <c r="H204" s="198"/>
      <c r="I204" s="198">
        <f>ROUND(E204*H204,2)</f>
        <v>0</v>
      </c>
      <c r="J204" s="198"/>
      <c r="K204" s="198">
        <f>ROUND(E204*J204,2)</f>
        <v>0</v>
      </c>
      <c r="L204" s="198">
        <v>21</v>
      </c>
      <c r="M204" s="198">
        <f>G204*(1+L204/100)</f>
        <v>0</v>
      </c>
      <c r="N204" s="195">
        <v>0</v>
      </c>
      <c r="O204" s="195">
        <f>ROUND(E204*N204,5)</f>
        <v>0</v>
      </c>
      <c r="P204" s="195">
        <v>0</v>
      </c>
      <c r="Q204" s="195">
        <f>ROUND(E204*P204,5)</f>
        <v>0</v>
      </c>
      <c r="R204" s="195"/>
      <c r="S204" s="195"/>
      <c r="T204" s="199">
        <v>0</v>
      </c>
      <c r="U204" s="195">
        <f>ROUND(E204*T204,2)</f>
        <v>0</v>
      </c>
      <c r="V204" s="200"/>
      <c r="W204" s="200"/>
      <c r="X204" s="200"/>
      <c r="Y204" s="200"/>
      <c r="Z204" s="200"/>
      <c r="AA204" s="200"/>
      <c r="AB204" s="200"/>
      <c r="AC204" s="200"/>
      <c r="AD204" s="200"/>
      <c r="AE204" s="200" t="s">
        <v>141</v>
      </c>
      <c r="AF204" s="200"/>
      <c r="AG204" s="200"/>
      <c r="AH204" s="200"/>
      <c r="AI204" s="200"/>
      <c r="AJ204" s="200"/>
      <c r="AK204" s="200"/>
      <c r="AL204" s="200"/>
      <c r="AM204" s="200"/>
      <c r="AN204" s="200"/>
      <c r="AO204" s="200"/>
      <c r="AP204" s="200"/>
      <c r="AQ204" s="200"/>
      <c r="AR204" s="200"/>
      <c r="AS204" s="200"/>
      <c r="AT204" s="200"/>
      <c r="AU204" s="200"/>
      <c r="AV204" s="200"/>
      <c r="AW204" s="200"/>
      <c r="AX204" s="200"/>
      <c r="AY204" s="200"/>
      <c r="AZ204" s="200"/>
      <c r="BA204" s="200"/>
      <c r="BB204" s="200"/>
      <c r="BC204" s="200"/>
      <c r="BD204" s="200"/>
      <c r="BE204" s="200"/>
      <c r="BF204" s="200"/>
      <c r="BG204" s="200"/>
      <c r="BH204" s="200"/>
    </row>
    <row r="205" spans="1:60" ht="22.5" outlineLevel="1">
      <c r="A205" s="193"/>
      <c r="B205" s="193"/>
      <c r="C205" s="510" t="s">
        <v>375</v>
      </c>
      <c r="D205" s="511"/>
      <c r="E205" s="512"/>
      <c r="F205" s="513"/>
      <c r="G205" s="514"/>
      <c r="H205" s="198"/>
      <c r="I205" s="198"/>
      <c r="J205" s="198"/>
      <c r="K205" s="198"/>
      <c r="L205" s="198"/>
      <c r="M205" s="198"/>
      <c r="N205" s="195"/>
      <c r="O205" s="195"/>
      <c r="P205" s="195"/>
      <c r="Q205" s="195"/>
      <c r="R205" s="195"/>
      <c r="S205" s="195"/>
      <c r="T205" s="199"/>
      <c r="U205" s="195"/>
      <c r="V205" s="200"/>
      <c r="W205" s="200"/>
      <c r="X205" s="200"/>
      <c r="Y205" s="200"/>
      <c r="Z205" s="200"/>
      <c r="AA205" s="200"/>
      <c r="AB205" s="200"/>
      <c r="AC205" s="200"/>
      <c r="AD205" s="200"/>
      <c r="AE205" s="200" t="s">
        <v>143</v>
      </c>
      <c r="AF205" s="200"/>
      <c r="AG205" s="200"/>
      <c r="AH205" s="200"/>
      <c r="AI205" s="200"/>
      <c r="AJ205" s="200"/>
      <c r="AK205" s="200"/>
      <c r="AL205" s="200"/>
      <c r="AM205" s="200"/>
      <c r="AN205" s="200"/>
      <c r="AO205" s="200"/>
      <c r="AP205" s="200"/>
      <c r="AQ205" s="200"/>
      <c r="AR205" s="200"/>
      <c r="AS205" s="200"/>
      <c r="AT205" s="200"/>
      <c r="AU205" s="200"/>
      <c r="AV205" s="200"/>
      <c r="AW205" s="200"/>
      <c r="AX205" s="200"/>
      <c r="AY205" s="200"/>
      <c r="AZ205" s="200"/>
      <c r="BA205" s="201" t="str">
        <f>C205</f>
        <v>Zajištění vytýčení veškerých stávajících inženýrských sítí (včetně úhrady za vytýčení), odpovědnost za jejich neporušení během výstavby a zpětné předání jejich zprávcům.</v>
      </c>
      <c r="BB205" s="200"/>
      <c r="BC205" s="200"/>
      <c r="BD205" s="200"/>
      <c r="BE205" s="200"/>
      <c r="BF205" s="200"/>
      <c r="BG205" s="200"/>
      <c r="BH205" s="200"/>
    </row>
    <row r="206" spans="1:60" outlineLevel="1">
      <c r="A206" s="193"/>
      <c r="B206" s="193"/>
      <c r="C206" s="202" t="s">
        <v>87</v>
      </c>
      <c r="D206" s="203"/>
      <c r="E206" s="204">
        <v>1</v>
      </c>
      <c r="F206" s="198"/>
      <c r="G206" s="198"/>
      <c r="H206" s="198"/>
      <c r="I206" s="198"/>
      <c r="J206" s="198"/>
      <c r="K206" s="198"/>
      <c r="L206" s="198"/>
      <c r="M206" s="198"/>
      <c r="N206" s="195"/>
      <c r="O206" s="195"/>
      <c r="P206" s="195"/>
      <c r="Q206" s="195"/>
      <c r="R206" s="195"/>
      <c r="S206" s="195"/>
      <c r="T206" s="199"/>
      <c r="U206" s="195"/>
      <c r="V206" s="200"/>
      <c r="W206" s="200"/>
      <c r="X206" s="200"/>
      <c r="Y206" s="200"/>
      <c r="Z206" s="200"/>
      <c r="AA206" s="200"/>
      <c r="AB206" s="200"/>
      <c r="AC206" s="200"/>
      <c r="AD206" s="200"/>
      <c r="AE206" s="200" t="s">
        <v>145</v>
      </c>
      <c r="AF206" s="200">
        <v>0</v>
      </c>
      <c r="AG206" s="200"/>
      <c r="AH206" s="200"/>
      <c r="AI206" s="200"/>
      <c r="AJ206" s="200"/>
      <c r="AK206" s="200"/>
      <c r="AL206" s="200"/>
      <c r="AM206" s="200"/>
      <c r="AN206" s="200"/>
      <c r="AO206" s="200"/>
      <c r="AP206" s="200"/>
      <c r="AQ206" s="200"/>
      <c r="AR206" s="200"/>
      <c r="AS206" s="200"/>
      <c r="AT206" s="200"/>
      <c r="AU206" s="200"/>
      <c r="AV206" s="200"/>
      <c r="AW206" s="200"/>
      <c r="AX206" s="200"/>
      <c r="AY206" s="200"/>
      <c r="AZ206" s="200"/>
      <c r="BA206" s="200"/>
      <c r="BB206" s="200"/>
      <c r="BC206" s="200"/>
      <c r="BD206" s="200"/>
      <c r="BE206" s="200"/>
      <c r="BF206" s="200"/>
      <c r="BG206" s="200"/>
      <c r="BH206" s="200"/>
    </row>
    <row r="207" spans="1:60" outlineLevel="1">
      <c r="A207" s="193">
        <v>66</v>
      </c>
      <c r="B207" s="193" t="s">
        <v>376</v>
      </c>
      <c r="C207" s="194" t="s">
        <v>377</v>
      </c>
      <c r="D207" s="195" t="s">
        <v>371</v>
      </c>
      <c r="E207" s="196">
        <v>1</v>
      </c>
      <c r="F207" s="197">
        <f>H207+J207</f>
        <v>0</v>
      </c>
      <c r="G207" s="198">
        <f>ROUND(E207*F207,2)</f>
        <v>0</v>
      </c>
      <c r="H207" s="198"/>
      <c r="I207" s="198">
        <f>ROUND(E207*H207,2)</f>
        <v>0</v>
      </c>
      <c r="J207" s="198"/>
      <c r="K207" s="198">
        <f>ROUND(E207*J207,2)</f>
        <v>0</v>
      </c>
      <c r="L207" s="198">
        <v>21</v>
      </c>
      <c r="M207" s="198">
        <f>G207*(1+L207/100)</f>
        <v>0</v>
      </c>
      <c r="N207" s="195">
        <v>0</v>
      </c>
      <c r="O207" s="195">
        <f>ROUND(E207*N207,5)</f>
        <v>0</v>
      </c>
      <c r="P207" s="195">
        <v>0</v>
      </c>
      <c r="Q207" s="195">
        <f>ROUND(E207*P207,5)</f>
        <v>0</v>
      </c>
      <c r="R207" s="195"/>
      <c r="S207" s="195"/>
      <c r="T207" s="199">
        <v>0</v>
      </c>
      <c r="U207" s="195">
        <f>ROUND(E207*T207,2)</f>
        <v>0</v>
      </c>
      <c r="V207" s="200"/>
      <c r="W207" s="200"/>
      <c r="X207" s="200"/>
      <c r="Y207" s="200"/>
      <c r="Z207" s="200"/>
      <c r="AA207" s="200"/>
      <c r="AB207" s="200"/>
      <c r="AC207" s="200"/>
      <c r="AD207" s="200"/>
      <c r="AE207" s="200" t="s">
        <v>141</v>
      </c>
      <c r="AF207" s="200"/>
      <c r="AG207" s="200"/>
      <c r="AH207" s="200"/>
      <c r="AI207" s="200"/>
      <c r="AJ207" s="200"/>
      <c r="AK207" s="200"/>
      <c r="AL207" s="200"/>
      <c r="AM207" s="200"/>
      <c r="AN207" s="200"/>
      <c r="AO207" s="200"/>
      <c r="AP207" s="200"/>
      <c r="AQ207" s="200"/>
      <c r="AR207" s="200"/>
      <c r="AS207" s="200"/>
      <c r="AT207" s="200"/>
      <c r="AU207" s="200"/>
      <c r="AV207" s="200"/>
      <c r="AW207" s="200"/>
      <c r="AX207" s="200"/>
      <c r="AY207" s="200"/>
      <c r="AZ207" s="200"/>
      <c r="BA207" s="200"/>
      <c r="BB207" s="200"/>
      <c r="BC207" s="200"/>
      <c r="BD207" s="200"/>
      <c r="BE207" s="200"/>
      <c r="BF207" s="200"/>
      <c r="BG207" s="200"/>
      <c r="BH207" s="200"/>
    </row>
    <row r="208" spans="1:60" ht="45" outlineLevel="1">
      <c r="A208" s="193"/>
      <c r="B208" s="193"/>
      <c r="C208" s="510" t="s">
        <v>378</v>
      </c>
      <c r="D208" s="511"/>
      <c r="E208" s="512"/>
      <c r="F208" s="513"/>
      <c r="G208" s="514"/>
      <c r="H208" s="198"/>
      <c r="I208" s="198"/>
      <c r="J208" s="198"/>
      <c r="K208" s="198"/>
      <c r="L208" s="198"/>
      <c r="M208" s="198"/>
      <c r="N208" s="195"/>
      <c r="O208" s="195"/>
      <c r="P208" s="195"/>
      <c r="Q208" s="195"/>
      <c r="R208" s="195"/>
      <c r="S208" s="195"/>
      <c r="T208" s="199"/>
      <c r="U208" s="195"/>
      <c r="V208" s="200"/>
      <c r="W208" s="200"/>
      <c r="X208" s="200"/>
      <c r="Y208" s="200"/>
      <c r="Z208" s="200"/>
      <c r="AA208" s="200"/>
      <c r="AB208" s="200"/>
      <c r="AC208" s="200"/>
      <c r="AD208" s="200"/>
      <c r="AE208" s="200" t="s">
        <v>143</v>
      </c>
      <c r="AF208" s="200"/>
      <c r="AG208" s="200"/>
      <c r="AH208" s="200"/>
      <c r="AI208" s="200"/>
      <c r="AJ208" s="200"/>
      <c r="AK208" s="200"/>
      <c r="AL208" s="200"/>
      <c r="AM208" s="200"/>
      <c r="AN208" s="200"/>
      <c r="AO208" s="200"/>
      <c r="AP208" s="200"/>
      <c r="AQ208" s="200"/>
      <c r="AR208" s="200"/>
      <c r="AS208" s="200"/>
      <c r="AT208" s="200"/>
      <c r="AU208" s="200"/>
      <c r="AV208" s="200"/>
      <c r="AW208" s="200"/>
      <c r="AX208" s="200"/>
      <c r="AY208" s="200"/>
      <c r="AZ208" s="200"/>
      <c r="BA208" s="201" t="str">
        <f>C208</f>
        <v>Náklady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208" s="200"/>
      <c r="BC208" s="200"/>
      <c r="BD208" s="200"/>
      <c r="BE208" s="200"/>
      <c r="BF208" s="200"/>
      <c r="BG208" s="200"/>
      <c r="BH208" s="200"/>
    </row>
    <row r="209" spans="1:60" outlineLevel="1">
      <c r="A209" s="193"/>
      <c r="B209" s="193"/>
      <c r="C209" s="202" t="s">
        <v>87</v>
      </c>
      <c r="D209" s="203"/>
      <c r="E209" s="204">
        <v>1</v>
      </c>
      <c r="F209" s="198"/>
      <c r="G209" s="198"/>
      <c r="H209" s="198"/>
      <c r="I209" s="198"/>
      <c r="J209" s="198"/>
      <c r="K209" s="198"/>
      <c r="L209" s="198"/>
      <c r="M209" s="198"/>
      <c r="N209" s="195"/>
      <c r="O209" s="195"/>
      <c r="P209" s="195"/>
      <c r="Q209" s="195"/>
      <c r="R209" s="195"/>
      <c r="S209" s="195"/>
      <c r="T209" s="199"/>
      <c r="U209" s="195"/>
      <c r="V209" s="200"/>
      <c r="W209" s="200"/>
      <c r="X209" s="200"/>
      <c r="Y209" s="200"/>
      <c r="Z209" s="200"/>
      <c r="AA209" s="200"/>
      <c r="AB209" s="200"/>
      <c r="AC209" s="200"/>
      <c r="AD209" s="200"/>
      <c r="AE209" s="200" t="s">
        <v>145</v>
      </c>
      <c r="AF209" s="200">
        <v>0</v>
      </c>
      <c r="AG209" s="200"/>
      <c r="AH209" s="200"/>
      <c r="AI209" s="200"/>
      <c r="AJ209" s="200"/>
      <c r="AK209" s="200"/>
      <c r="AL209" s="200"/>
      <c r="AM209" s="200"/>
      <c r="AN209" s="200"/>
      <c r="AO209" s="200"/>
      <c r="AP209" s="200"/>
      <c r="AQ209" s="200"/>
      <c r="AR209" s="200"/>
      <c r="AS209" s="200"/>
      <c r="AT209" s="200"/>
      <c r="AU209" s="200"/>
      <c r="AV209" s="200"/>
      <c r="AW209" s="200"/>
      <c r="AX209" s="200"/>
      <c r="AY209" s="200"/>
      <c r="AZ209" s="200"/>
      <c r="BA209" s="200"/>
      <c r="BB209" s="200"/>
      <c r="BC209" s="200"/>
      <c r="BD209" s="200"/>
      <c r="BE209" s="200"/>
      <c r="BF209" s="200"/>
      <c r="BG209" s="200"/>
      <c r="BH209" s="200"/>
    </row>
    <row r="210" spans="1:60" outlineLevel="1">
      <c r="A210" s="193">
        <v>67</v>
      </c>
      <c r="B210" s="193" t="s">
        <v>379</v>
      </c>
      <c r="C210" s="194" t="s">
        <v>380</v>
      </c>
      <c r="D210" s="195" t="s">
        <v>371</v>
      </c>
      <c r="E210" s="196">
        <v>1</v>
      </c>
      <c r="F210" s="197">
        <f>H210+J210</f>
        <v>0</v>
      </c>
      <c r="G210" s="198">
        <f>ROUND(E210*F210,2)</f>
        <v>0</v>
      </c>
      <c r="H210" s="198"/>
      <c r="I210" s="198">
        <f>ROUND(E210*H210,2)</f>
        <v>0</v>
      </c>
      <c r="J210" s="198"/>
      <c r="K210" s="198">
        <f>ROUND(E210*J210,2)</f>
        <v>0</v>
      </c>
      <c r="L210" s="198">
        <v>21</v>
      </c>
      <c r="M210" s="198">
        <f>G210*(1+L210/100)</f>
        <v>0</v>
      </c>
      <c r="N210" s="195">
        <v>0</v>
      </c>
      <c r="O210" s="195">
        <f>ROUND(E210*N210,5)</f>
        <v>0</v>
      </c>
      <c r="P210" s="195">
        <v>0</v>
      </c>
      <c r="Q210" s="195">
        <f>ROUND(E210*P210,5)</f>
        <v>0</v>
      </c>
      <c r="R210" s="195"/>
      <c r="S210" s="195"/>
      <c r="T210" s="199">
        <v>0</v>
      </c>
      <c r="U210" s="195">
        <f>ROUND(E210*T210,2)</f>
        <v>0</v>
      </c>
      <c r="V210" s="200"/>
      <c r="W210" s="200"/>
      <c r="X210" s="200"/>
      <c r="Y210" s="200"/>
      <c r="Z210" s="200"/>
      <c r="AA210" s="200"/>
      <c r="AB210" s="200"/>
      <c r="AC210" s="200"/>
      <c r="AD210" s="200"/>
      <c r="AE210" s="200" t="s">
        <v>141</v>
      </c>
      <c r="AF210" s="200"/>
      <c r="AG210" s="200"/>
      <c r="AH210" s="200"/>
      <c r="AI210" s="200"/>
      <c r="AJ210" s="200"/>
      <c r="AK210" s="200"/>
      <c r="AL210" s="200"/>
      <c r="AM210" s="200"/>
      <c r="AN210" s="200"/>
      <c r="AO210" s="200"/>
      <c r="AP210" s="200"/>
      <c r="AQ210" s="200"/>
      <c r="AR210" s="200"/>
      <c r="AS210" s="200"/>
      <c r="AT210" s="200"/>
      <c r="AU210" s="200"/>
      <c r="AV210" s="200"/>
      <c r="AW210" s="200"/>
      <c r="AX210" s="200"/>
      <c r="AY210" s="200"/>
      <c r="AZ210" s="200"/>
      <c r="BA210" s="200"/>
      <c r="BB210" s="200"/>
      <c r="BC210" s="200"/>
      <c r="BD210" s="200"/>
      <c r="BE210" s="200"/>
      <c r="BF210" s="200"/>
      <c r="BG210" s="200"/>
      <c r="BH210" s="200"/>
    </row>
    <row r="211" spans="1:60" outlineLevel="1">
      <c r="A211" s="193"/>
      <c r="B211" s="193"/>
      <c r="C211" s="202" t="s">
        <v>87</v>
      </c>
      <c r="D211" s="203"/>
      <c r="E211" s="204">
        <v>1</v>
      </c>
      <c r="F211" s="198"/>
      <c r="G211" s="198"/>
      <c r="H211" s="198"/>
      <c r="I211" s="198"/>
      <c r="J211" s="198"/>
      <c r="K211" s="198"/>
      <c r="L211" s="198"/>
      <c r="M211" s="198"/>
      <c r="N211" s="195"/>
      <c r="O211" s="195"/>
      <c r="P211" s="195"/>
      <c r="Q211" s="195"/>
      <c r="R211" s="195"/>
      <c r="S211" s="195"/>
      <c r="T211" s="199"/>
      <c r="U211" s="195"/>
      <c r="V211" s="200"/>
      <c r="W211" s="200"/>
      <c r="X211" s="200"/>
      <c r="Y211" s="200"/>
      <c r="Z211" s="200"/>
      <c r="AA211" s="200"/>
      <c r="AB211" s="200"/>
      <c r="AC211" s="200"/>
      <c r="AD211" s="200"/>
      <c r="AE211" s="200" t="s">
        <v>145</v>
      </c>
      <c r="AF211" s="200">
        <v>0</v>
      </c>
      <c r="AG211" s="200"/>
      <c r="AH211" s="200"/>
      <c r="AI211" s="200"/>
      <c r="AJ211" s="200"/>
      <c r="AK211" s="200"/>
      <c r="AL211" s="200"/>
      <c r="AM211" s="200"/>
      <c r="AN211" s="200"/>
      <c r="AO211" s="200"/>
      <c r="AP211" s="200"/>
      <c r="AQ211" s="200"/>
      <c r="AR211" s="200"/>
      <c r="AS211" s="200"/>
      <c r="AT211" s="200"/>
      <c r="AU211" s="200"/>
      <c r="AV211" s="200"/>
      <c r="AW211" s="200"/>
      <c r="AX211" s="200"/>
      <c r="AY211" s="200"/>
      <c r="AZ211" s="200"/>
      <c r="BA211" s="200"/>
      <c r="BB211" s="200"/>
      <c r="BC211" s="200"/>
      <c r="BD211" s="200"/>
      <c r="BE211" s="200"/>
      <c r="BF211" s="200"/>
      <c r="BG211" s="200"/>
      <c r="BH211" s="200"/>
    </row>
    <row r="212" spans="1:60" outlineLevel="1">
      <c r="A212" s="193">
        <v>68</v>
      </c>
      <c r="B212" s="193" t="s">
        <v>381</v>
      </c>
      <c r="C212" s="194" t="s">
        <v>382</v>
      </c>
      <c r="D212" s="195" t="s">
        <v>371</v>
      </c>
      <c r="E212" s="196">
        <v>1</v>
      </c>
      <c r="F212" s="197">
        <f>H212+J212</f>
        <v>0</v>
      </c>
      <c r="G212" s="198">
        <f>ROUND(E212*F212,2)</f>
        <v>0</v>
      </c>
      <c r="H212" s="198"/>
      <c r="I212" s="198">
        <f>ROUND(E212*H212,2)</f>
        <v>0</v>
      </c>
      <c r="J212" s="198"/>
      <c r="K212" s="198">
        <f>ROUND(E212*J212,2)</f>
        <v>0</v>
      </c>
      <c r="L212" s="198">
        <v>21</v>
      </c>
      <c r="M212" s="198">
        <f>G212*(1+L212/100)</f>
        <v>0</v>
      </c>
      <c r="N212" s="195">
        <v>0</v>
      </c>
      <c r="O212" s="195">
        <f>ROUND(E212*N212,5)</f>
        <v>0</v>
      </c>
      <c r="P212" s="195">
        <v>0</v>
      </c>
      <c r="Q212" s="195">
        <f>ROUND(E212*P212,5)</f>
        <v>0</v>
      </c>
      <c r="R212" s="195"/>
      <c r="S212" s="195"/>
      <c r="T212" s="199">
        <v>0</v>
      </c>
      <c r="U212" s="195">
        <f>ROUND(E212*T212,2)</f>
        <v>0</v>
      </c>
      <c r="V212" s="200"/>
      <c r="W212" s="200"/>
      <c r="X212" s="200"/>
      <c r="Y212" s="200"/>
      <c r="Z212" s="200"/>
      <c r="AA212" s="200"/>
      <c r="AB212" s="200"/>
      <c r="AC212" s="200"/>
      <c r="AD212" s="200"/>
      <c r="AE212" s="200" t="s">
        <v>141</v>
      </c>
      <c r="AF212" s="200"/>
      <c r="AG212" s="200"/>
      <c r="AH212" s="200"/>
      <c r="AI212" s="200"/>
      <c r="AJ212" s="200"/>
      <c r="AK212" s="200"/>
      <c r="AL212" s="200"/>
      <c r="AM212" s="200"/>
      <c r="AN212" s="200"/>
      <c r="AO212" s="200"/>
      <c r="AP212" s="200"/>
      <c r="AQ212" s="200"/>
      <c r="AR212" s="200"/>
      <c r="AS212" s="200"/>
      <c r="AT212" s="200"/>
      <c r="AU212" s="200"/>
      <c r="AV212" s="200"/>
      <c r="AW212" s="200"/>
      <c r="AX212" s="200"/>
      <c r="AY212" s="200"/>
      <c r="AZ212" s="200"/>
      <c r="BA212" s="200"/>
      <c r="BB212" s="200"/>
      <c r="BC212" s="200"/>
      <c r="BD212" s="200"/>
      <c r="BE212" s="200"/>
      <c r="BF212" s="200"/>
      <c r="BG212" s="200"/>
      <c r="BH212" s="200"/>
    </row>
    <row r="213" spans="1:60" ht="33.75" outlineLevel="1">
      <c r="A213" s="193"/>
      <c r="B213" s="193"/>
      <c r="C213" s="510" t="s">
        <v>383</v>
      </c>
      <c r="D213" s="511"/>
      <c r="E213" s="512"/>
      <c r="F213" s="513"/>
      <c r="G213" s="514"/>
      <c r="H213" s="198"/>
      <c r="I213" s="198"/>
      <c r="J213" s="198"/>
      <c r="K213" s="198"/>
      <c r="L213" s="198"/>
      <c r="M213" s="198"/>
      <c r="N213" s="195"/>
      <c r="O213" s="195"/>
      <c r="P213" s="195"/>
      <c r="Q213" s="195"/>
      <c r="R213" s="195"/>
      <c r="S213" s="195"/>
      <c r="T213" s="199"/>
      <c r="U213" s="195"/>
      <c r="V213" s="200"/>
      <c r="W213" s="200"/>
      <c r="X213" s="200"/>
      <c r="Y213" s="200"/>
      <c r="Z213" s="200"/>
      <c r="AA213" s="200"/>
      <c r="AB213" s="200"/>
      <c r="AC213" s="200"/>
      <c r="AD213" s="200"/>
      <c r="AE213" s="200" t="s">
        <v>143</v>
      </c>
      <c r="AF213" s="200"/>
      <c r="AG213" s="200"/>
      <c r="AH213" s="200"/>
      <c r="AI213" s="200"/>
      <c r="AJ213" s="200"/>
      <c r="AK213" s="200"/>
      <c r="AL213" s="200"/>
      <c r="AM213" s="200"/>
      <c r="AN213" s="200"/>
      <c r="AO213" s="200"/>
      <c r="AP213" s="200"/>
      <c r="AQ213" s="200"/>
      <c r="AR213" s="200"/>
      <c r="AS213" s="200"/>
      <c r="AT213" s="200"/>
      <c r="AU213" s="200"/>
      <c r="AV213" s="200"/>
      <c r="AW213" s="200"/>
      <c r="AX213" s="200"/>
      <c r="AY213" s="200"/>
      <c r="AZ213" s="200"/>
      <c r="BA213" s="201" t="str">
        <f>C213</f>
        <v>Náklady na přezkoumání podkladů objednatele o stavu inženýrských sítí probíhajících staveništěm nebo dotčenými stavbou i mimo území staveniště, kontrola a vytýčení jejich skutečné trasy a provedení ochranných opatření pro zabezpečení stávajících inženýrských sítí.</v>
      </c>
      <c r="BB213" s="200"/>
      <c r="BC213" s="200"/>
      <c r="BD213" s="200"/>
      <c r="BE213" s="200"/>
      <c r="BF213" s="200"/>
      <c r="BG213" s="200"/>
      <c r="BH213" s="200"/>
    </row>
    <row r="214" spans="1:60" outlineLevel="1">
      <c r="A214" s="193"/>
      <c r="B214" s="193"/>
      <c r="C214" s="202" t="s">
        <v>87</v>
      </c>
      <c r="D214" s="203"/>
      <c r="E214" s="204">
        <v>1</v>
      </c>
      <c r="F214" s="198"/>
      <c r="G214" s="198"/>
      <c r="H214" s="198"/>
      <c r="I214" s="198"/>
      <c r="J214" s="198"/>
      <c r="K214" s="198"/>
      <c r="L214" s="198"/>
      <c r="M214" s="198"/>
      <c r="N214" s="195"/>
      <c r="O214" s="195"/>
      <c r="P214" s="195"/>
      <c r="Q214" s="195"/>
      <c r="R214" s="195"/>
      <c r="S214" s="195"/>
      <c r="T214" s="199"/>
      <c r="U214" s="195"/>
      <c r="V214" s="200"/>
      <c r="W214" s="200"/>
      <c r="X214" s="200"/>
      <c r="Y214" s="200"/>
      <c r="Z214" s="200"/>
      <c r="AA214" s="200"/>
      <c r="AB214" s="200"/>
      <c r="AC214" s="200"/>
      <c r="AD214" s="200"/>
      <c r="AE214" s="200" t="s">
        <v>145</v>
      </c>
      <c r="AF214" s="200">
        <v>0</v>
      </c>
      <c r="AG214" s="200"/>
      <c r="AH214" s="200"/>
      <c r="AI214" s="200"/>
      <c r="AJ214" s="200"/>
      <c r="AK214" s="200"/>
      <c r="AL214" s="200"/>
      <c r="AM214" s="200"/>
      <c r="AN214" s="200"/>
      <c r="AO214" s="200"/>
      <c r="AP214" s="200"/>
      <c r="AQ214" s="200"/>
      <c r="AR214" s="200"/>
      <c r="AS214" s="200"/>
      <c r="AT214" s="200"/>
      <c r="AU214" s="200"/>
      <c r="AV214" s="200"/>
      <c r="AW214" s="200"/>
      <c r="AX214" s="200"/>
      <c r="AY214" s="200"/>
      <c r="AZ214" s="200"/>
      <c r="BA214" s="200"/>
      <c r="BB214" s="200"/>
      <c r="BC214" s="200"/>
      <c r="BD214" s="200"/>
      <c r="BE214" s="200"/>
      <c r="BF214" s="200"/>
      <c r="BG214" s="200"/>
      <c r="BH214" s="200"/>
    </row>
    <row r="215" spans="1:60" outlineLevel="1">
      <c r="A215" s="193">
        <v>69</v>
      </c>
      <c r="B215" s="193" t="s">
        <v>384</v>
      </c>
      <c r="C215" s="194" t="s">
        <v>385</v>
      </c>
      <c r="D215" s="195" t="s">
        <v>371</v>
      </c>
      <c r="E215" s="196">
        <v>1</v>
      </c>
      <c r="F215" s="197">
        <f>H215+J215</f>
        <v>0</v>
      </c>
      <c r="G215" s="198">
        <f>ROUND(E215*F215,2)</f>
        <v>0</v>
      </c>
      <c r="H215" s="198"/>
      <c r="I215" s="198">
        <f>ROUND(E215*H215,2)</f>
        <v>0</v>
      </c>
      <c r="J215" s="198"/>
      <c r="K215" s="198">
        <f>ROUND(E215*J215,2)</f>
        <v>0</v>
      </c>
      <c r="L215" s="198">
        <v>21</v>
      </c>
      <c r="M215" s="198">
        <f>G215*(1+L215/100)</f>
        <v>0</v>
      </c>
      <c r="N215" s="195">
        <v>0</v>
      </c>
      <c r="O215" s="195">
        <f>ROUND(E215*N215,5)</f>
        <v>0</v>
      </c>
      <c r="P215" s="195">
        <v>0</v>
      </c>
      <c r="Q215" s="195">
        <f>ROUND(E215*P215,5)</f>
        <v>0</v>
      </c>
      <c r="R215" s="195"/>
      <c r="S215" s="195"/>
      <c r="T215" s="199">
        <v>0</v>
      </c>
      <c r="U215" s="195">
        <f>ROUND(E215*T215,2)</f>
        <v>0</v>
      </c>
      <c r="V215" s="200"/>
      <c r="W215" s="200"/>
      <c r="X215" s="200"/>
      <c r="Y215" s="200"/>
      <c r="Z215" s="200"/>
      <c r="AA215" s="200"/>
      <c r="AB215" s="200"/>
      <c r="AC215" s="200"/>
      <c r="AD215" s="200"/>
      <c r="AE215" s="200" t="s">
        <v>141</v>
      </c>
      <c r="AF215" s="200"/>
      <c r="AG215" s="200"/>
      <c r="AH215" s="200"/>
      <c r="AI215" s="200"/>
      <c r="AJ215" s="200"/>
      <c r="AK215" s="200"/>
      <c r="AL215" s="200"/>
      <c r="AM215" s="200"/>
      <c r="AN215" s="200"/>
      <c r="AO215" s="200"/>
      <c r="AP215" s="200"/>
      <c r="AQ215" s="200"/>
      <c r="AR215" s="200"/>
      <c r="AS215" s="200"/>
      <c r="AT215" s="200"/>
      <c r="AU215" s="200"/>
      <c r="AV215" s="200"/>
      <c r="AW215" s="200"/>
      <c r="AX215" s="200"/>
      <c r="AY215" s="200"/>
      <c r="AZ215" s="200"/>
      <c r="BA215" s="200"/>
      <c r="BB215" s="200"/>
      <c r="BC215" s="200"/>
      <c r="BD215" s="200"/>
      <c r="BE215" s="200"/>
      <c r="BF215" s="200"/>
      <c r="BG215" s="200"/>
      <c r="BH215" s="200"/>
    </row>
    <row r="216" spans="1:60" ht="33.75" outlineLevel="1">
      <c r="A216" s="193"/>
      <c r="B216" s="193"/>
      <c r="C216" s="510" t="s">
        <v>386</v>
      </c>
      <c r="D216" s="511"/>
      <c r="E216" s="512"/>
      <c r="F216" s="513"/>
      <c r="G216" s="514"/>
      <c r="H216" s="198"/>
      <c r="I216" s="198"/>
      <c r="J216" s="198"/>
      <c r="K216" s="198"/>
      <c r="L216" s="198"/>
      <c r="M216" s="198"/>
      <c r="N216" s="195"/>
      <c r="O216" s="195"/>
      <c r="P216" s="195"/>
      <c r="Q216" s="195"/>
      <c r="R216" s="195"/>
      <c r="S216" s="195"/>
      <c r="T216" s="199"/>
      <c r="U216" s="195"/>
      <c r="V216" s="200"/>
      <c r="W216" s="200"/>
      <c r="X216" s="200"/>
      <c r="Y216" s="200"/>
      <c r="Z216" s="200"/>
      <c r="AA216" s="200"/>
      <c r="AB216" s="200"/>
      <c r="AC216" s="200"/>
      <c r="AD216" s="200"/>
      <c r="AE216" s="200" t="s">
        <v>143</v>
      </c>
      <c r="AF216" s="200"/>
      <c r="AG216" s="200"/>
      <c r="AH216" s="200"/>
      <c r="AI216" s="200"/>
      <c r="AJ216" s="200"/>
      <c r="AK216" s="200"/>
      <c r="AL216" s="200"/>
      <c r="AM216" s="200"/>
      <c r="AN216" s="200"/>
      <c r="AO216" s="200"/>
      <c r="AP216" s="200"/>
      <c r="AQ216" s="200"/>
      <c r="AR216" s="200"/>
      <c r="AS216" s="200"/>
      <c r="AT216" s="200"/>
      <c r="AU216" s="200"/>
      <c r="AV216" s="200"/>
      <c r="AW216" s="200"/>
      <c r="AX216" s="200"/>
      <c r="AY216" s="200"/>
      <c r="AZ216" s="200"/>
      <c r="BA216" s="201" t="str">
        <f>C216</f>
        <v>Náklady na vyhotovení návrhu dočasného dopravního značení, jeho projednání s dotčenými orgány a organizacemi, dodání dopravních značek, jejich rozmístění a přemísťování a jejich údržba v průběhu výstavby včetně následného odstranění po ukončení stavebních prací.</v>
      </c>
      <c r="BB216" s="200"/>
      <c r="BC216" s="200"/>
      <c r="BD216" s="200"/>
      <c r="BE216" s="200"/>
      <c r="BF216" s="200"/>
      <c r="BG216" s="200"/>
      <c r="BH216" s="200"/>
    </row>
    <row r="217" spans="1:60" outlineLevel="1">
      <c r="A217" s="193"/>
      <c r="B217" s="193"/>
      <c r="C217" s="202" t="s">
        <v>87</v>
      </c>
      <c r="D217" s="203"/>
      <c r="E217" s="204">
        <v>1</v>
      </c>
      <c r="F217" s="198"/>
      <c r="G217" s="198"/>
      <c r="H217" s="198"/>
      <c r="I217" s="198"/>
      <c r="J217" s="198"/>
      <c r="K217" s="198"/>
      <c r="L217" s="198"/>
      <c r="M217" s="198"/>
      <c r="N217" s="195"/>
      <c r="O217" s="195"/>
      <c r="P217" s="195"/>
      <c r="Q217" s="195"/>
      <c r="R217" s="195"/>
      <c r="S217" s="195"/>
      <c r="T217" s="199"/>
      <c r="U217" s="195"/>
      <c r="V217" s="200"/>
      <c r="W217" s="200"/>
      <c r="X217" s="200"/>
      <c r="Y217" s="200"/>
      <c r="Z217" s="200"/>
      <c r="AA217" s="200"/>
      <c r="AB217" s="200"/>
      <c r="AC217" s="200"/>
      <c r="AD217" s="200"/>
      <c r="AE217" s="200" t="s">
        <v>145</v>
      </c>
      <c r="AF217" s="200">
        <v>0</v>
      </c>
      <c r="AG217" s="200"/>
      <c r="AH217" s="200"/>
      <c r="AI217" s="200"/>
      <c r="AJ217" s="200"/>
      <c r="AK217" s="200"/>
      <c r="AL217" s="200"/>
      <c r="AM217" s="200"/>
      <c r="AN217" s="200"/>
      <c r="AO217" s="200"/>
      <c r="AP217" s="200"/>
      <c r="AQ217" s="200"/>
      <c r="AR217" s="200"/>
      <c r="AS217" s="200"/>
      <c r="AT217" s="200"/>
      <c r="AU217" s="200"/>
      <c r="AV217" s="200"/>
      <c r="AW217" s="200"/>
      <c r="AX217" s="200"/>
      <c r="AY217" s="200"/>
      <c r="AZ217" s="200"/>
      <c r="BA217" s="200"/>
      <c r="BB217" s="200"/>
      <c r="BC217" s="200"/>
      <c r="BD217" s="200"/>
      <c r="BE217" s="200"/>
      <c r="BF217" s="200"/>
      <c r="BG217" s="200"/>
      <c r="BH217" s="200"/>
    </row>
    <row r="218" spans="1:60" outlineLevel="1">
      <c r="A218" s="193">
        <v>70</v>
      </c>
      <c r="B218" s="193" t="s">
        <v>387</v>
      </c>
      <c r="C218" s="194" t="s">
        <v>388</v>
      </c>
      <c r="D218" s="195" t="s">
        <v>371</v>
      </c>
      <c r="E218" s="196">
        <v>1</v>
      </c>
      <c r="F218" s="197">
        <f>H218+J218</f>
        <v>0</v>
      </c>
      <c r="G218" s="198">
        <f>ROUND(E218*F218,2)</f>
        <v>0</v>
      </c>
      <c r="H218" s="198"/>
      <c r="I218" s="198">
        <f>ROUND(E218*H218,2)</f>
        <v>0</v>
      </c>
      <c r="J218" s="198"/>
      <c r="K218" s="198">
        <f>ROUND(E218*J218,2)</f>
        <v>0</v>
      </c>
      <c r="L218" s="198">
        <v>21</v>
      </c>
      <c r="M218" s="198">
        <f>G218*(1+L218/100)</f>
        <v>0</v>
      </c>
      <c r="N218" s="195">
        <v>0</v>
      </c>
      <c r="O218" s="195">
        <f>ROUND(E218*N218,5)</f>
        <v>0</v>
      </c>
      <c r="P218" s="195">
        <v>0</v>
      </c>
      <c r="Q218" s="195">
        <f>ROUND(E218*P218,5)</f>
        <v>0</v>
      </c>
      <c r="R218" s="195"/>
      <c r="S218" s="195"/>
      <c r="T218" s="199">
        <v>0</v>
      </c>
      <c r="U218" s="195">
        <f>ROUND(E218*T218,2)</f>
        <v>0</v>
      </c>
      <c r="V218" s="200"/>
      <c r="W218" s="200"/>
      <c r="X218" s="200"/>
      <c r="Y218" s="200"/>
      <c r="Z218" s="200"/>
      <c r="AA218" s="200"/>
      <c r="AB218" s="200"/>
      <c r="AC218" s="200"/>
      <c r="AD218" s="200"/>
      <c r="AE218" s="200" t="s">
        <v>141</v>
      </c>
      <c r="AF218" s="200"/>
      <c r="AG218" s="200"/>
      <c r="AH218" s="200"/>
      <c r="AI218" s="200"/>
      <c r="AJ218" s="200"/>
      <c r="AK218" s="200"/>
      <c r="AL218" s="200"/>
      <c r="AM218" s="200"/>
      <c r="AN218" s="200"/>
      <c r="AO218" s="200"/>
      <c r="AP218" s="200"/>
      <c r="AQ218" s="200"/>
      <c r="AR218" s="200"/>
      <c r="AS218" s="200"/>
      <c r="AT218" s="200"/>
      <c r="AU218" s="200"/>
      <c r="AV218" s="200"/>
      <c r="AW218" s="200"/>
      <c r="AX218" s="200"/>
      <c r="AY218" s="200"/>
      <c r="AZ218" s="200"/>
      <c r="BA218" s="200"/>
      <c r="BB218" s="200"/>
      <c r="BC218" s="200"/>
      <c r="BD218" s="200"/>
      <c r="BE218" s="200"/>
      <c r="BF218" s="200"/>
      <c r="BG218" s="200"/>
      <c r="BH218" s="200"/>
    </row>
    <row r="219" spans="1:60" outlineLevel="1">
      <c r="A219" s="193"/>
      <c r="B219" s="193"/>
      <c r="C219" s="510" t="s">
        <v>389</v>
      </c>
      <c r="D219" s="511"/>
      <c r="E219" s="512"/>
      <c r="F219" s="513"/>
      <c r="G219" s="514"/>
      <c r="H219" s="198"/>
      <c r="I219" s="198"/>
      <c r="J219" s="198"/>
      <c r="K219" s="198"/>
      <c r="L219" s="198"/>
      <c r="M219" s="198"/>
      <c r="N219" s="195"/>
      <c r="O219" s="195"/>
      <c r="P219" s="195"/>
      <c r="Q219" s="195"/>
      <c r="R219" s="195"/>
      <c r="S219" s="195"/>
      <c r="T219" s="199"/>
      <c r="U219" s="195"/>
      <c r="V219" s="200"/>
      <c r="W219" s="200"/>
      <c r="X219" s="200"/>
      <c r="Y219" s="200"/>
      <c r="Z219" s="200"/>
      <c r="AA219" s="200"/>
      <c r="AB219" s="200"/>
      <c r="AC219" s="200"/>
      <c r="AD219" s="200"/>
      <c r="AE219" s="200" t="s">
        <v>143</v>
      </c>
      <c r="AF219" s="200"/>
      <c r="AG219" s="200"/>
      <c r="AH219" s="200"/>
      <c r="AI219" s="200"/>
      <c r="AJ219" s="200"/>
      <c r="AK219" s="200"/>
      <c r="AL219" s="200"/>
      <c r="AM219" s="200"/>
      <c r="AN219" s="200"/>
      <c r="AO219" s="200"/>
      <c r="AP219" s="200"/>
      <c r="AQ219" s="200"/>
      <c r="AR219" s="200"/>
      <c r="AS219" s="200"/>
      <c r="AT219" s="200"/>
      <c r="AU219" s="200"/>
      <c r="AV219" s="200"/>
      <c r="AW219" s="200"/>
      <c r="AX219" s="200"/>
      <c r="AY219" s="200"/>
      <c r="AZ219" s="200"/>
      <c r="BA219" s="201" t="str">
        <f>C219</f>
        <v>Náklady za pronájem pozemků ve vlastnictví města pro zařízení staveniště, skládku materiálů.</v>
      </c>
      <c r="BB219" s="200"/>
      <c r="BC219" s="200"/>
      <c r="BD219" s="200"/>
      <c r="BE219" s="200"/>
      <c r="BF219" s="200"/>
      <c r="BG219" s="200"/>
      <c r="BH219" s="200"/>
    </row>
    <row r="220" spans="1:60" outlineLevel="1">
      <c r="A220" s="193"/>
      <c r="B220" s="193"/>
      <c r="C220" s="202" t="s">
        <v>87</v>
      </c>
      <c r="D220" s="203"/>
      <c r="E220" s="204">
        <v>1</v>
      </c>
      <c r="F220" s="198"/>
      <c r="G220" s="198"/>
      <c r="H220" s="198"/>
      <c r="I220" s="198"/>
      <c r="J220" s="198"/>
      <c r="K220" s="198"/>
      <c r="L220" s="198"/>
      <c r="M220" s="198"/>
      <c r="N220" s="195"/>
      <c r="O220" s="195"/>
      <c r="P220" s="195"/>
      <c r="Q220" s="195"/>
      <c r="R220" s="195"/>
      <c r="S220" s="195"/>
      <c r="T220" s="199"/>
      <c r="U220" s="195"/>
      <c r="V220" s="200"/>
      <c r="W220" s="200"/>
      <c r="X220" s="200"/>
      <c r="Y220" s="200"/>
      <c r="Z220" s="200"/>
      <c r="AA220" s="200"/>
      <c r="AB220" s="200"/>
      <c r="AC220" s="200"/>
      <c r="AD220" s="200"/>
      <c r="AE220" s="200" t="s">
        <v>145</v>
      </c>
      <c r="AF220" s="200">
        <v>0</v>
      </c>
      <c r="AG220" s="200"/>
      <c r="AH220" s="200"/>
      <c r="AI220" s="200"/>
      <c r="AJ220" s="200"/>
      <c r="AK220" s="200"/>
      <c r="AL220" s="200"/>
      <c r="AM220" s="200"/>
      <c r="AN220" s="200"/>
      <c r="AO220" s="200"/>
      <c r="AP220" s="200"/>
      <c r="AQ220" s="200"/>
      <c r="AR220" s="200"/>
      <c r="AS220" s="200"/>
      <c r="AT220" s="200"/>
      <c r="AU220" s="200"/>
      <c r="AV220" s="200"/>
      <c r="AW220" s="200"/>
      <c r="AX220" s="200"/>
      <c r="AY220" s="200"/>
      <c r="AZ220" s="200"/>
      <c r="BA220" s="200"/>
      <c r="BB220" s="200"/>
      <c r="BC220" s="200"/>
      <c r="BD220" s="200"/>
      <c r="BE220" s="200"/>
      <c r="BF220" s="200"/>
      <c r="BG220" s="200"/>
      <c r="BH220" s="200"/>
    </row>
    <row r="221" spans="1:60" outlineLevel="1">
      <c r="A221" s="193">
        <v>71</v>
      </c>
      <c r="B221" s="193" t="s">
        <v>390</v>
      </c>
      <c r="C221" s="194" t="s">
        <v>391</v>
      </c>
      <c r="D221" s="195" t="s">
        <v>371</v>
      </c>
      <c r="E221" s="196">
        <v>1</v>
      </c>
      <c r="F221" s="197">
        <f>H221+J221</f>
        <v>0</v>
      </c>
      <c r="G221" s="198">
        <f>ROUND(E221*F221,2)</f>
        <v>0</v>
      </c>
      <c r="H221" s="198"/>
      <c r="I221" s="198">
        <f>ROUND(E221*H221,2)</f>
        <v>0</v>
      </c>
      <c r="J221" s="198"/>
      <c r="K221" s="198">
        <f>ROUND(E221*J221,2)</f>
        <v>0</v>
      </c>
      <c r="L221" s="198">
        <v>21</v>
      </c>
      <c r="M221" s="198">
        <f>G221*(1+L221/100)</f>
        <v>0</v>
      </c>
      <c r="N221" s="195">
        <v>0</v>
      </c>
      <c r="O221" s="195">
        <f>ROUND(E221*N221,5)</f>
        <v>0</v>
      </c>
      <c r="P221" s="195">
        <v>0</v>
      </c>
      <c r="Q221" s="195">
        <f>ROUND(E221*P221,5)</f>
        <v>0</v>
      </c>
      <c r="R221" s="195"/>
      <c r="S221" s="195"/>
      <c r="T221" s="199">
        <v>0</v>
      </c>
      <c r="U221" s="195">
        <f>ROUND(E221*T221,2)</f>
        <v>0</v>
      </c>
      <c r="V221" s="200"/>
      <c r="W221" s="200"/>
      <c r="X221" s="200"/>
      <c r="Y221" s="200"/>
      <c r="Z221" s="200"/>
      <c r="AA221" s="200"/>
      <c r="AB221" s="200"/>
      <c r="AC221" s="200"/>
      <c r="AD221" s="200"/>
      <c r="AE221" s="200" t="s">
        <v>141</v>
      </c>
      <c r="AF221" s="200"/>
      <c r="AG221" s="200"/>
      <c r="AH221" s="200"/>
      <c r="AI221" s="200"/>
      <c r="AJ221" s="200"/>
      <c r="AK221" s="200"/>
      <c r="AL221" s="200"/>
      <c r="AM221" s="200"/>
      <c r="AN221" s="200"/>
      <c r="AO221" s="200"/>
      <c r="AP221" s="200"/>
      <c r="AQ221" s="200"/>
      <c r="AR221" s="200"/>
      <c r="AS221" s="200"/>
      <c r="AT221" s="200"/>
      <c r="AU221" s="200"/>
      <c r="AV221" s="200"/>
      <c r="AW221" s="200"/>
      <c r="AX221" s="200"/>
      <c r="AY221" s="200"/>
      <c r="AZ221" s="200"/>
      <c r="BA221" s="200"/>
      <c r="BB221" s="200"/>
      <c r="BC221" s="200"/>
      <c r="BD221" s="200"/>
      <c r="BE221" s="200"/>
      <c r="BF221" s="200"/>
      <c r="BG221" s="200"/>
      <c r="BH221" s="200"/>
    </row>
    <row r="222" spans="1:60" ht="45" outlineLevel="1">
      <c r="A222" s="193"/>
      <c r="B222" s="193"/>
      <c r="C222" s="510" t="s">
        <v>392</v>
      </c>
      <c r="D222" s="511"/>
      <c r="E222" s="512"/>
      <c r="F222" s="513"/>
      <c r="G222" s="514"/>
      <c r="H222" s="198"/>
      <c r="I222" s="198"/>
      <c r="J222" s="198"/>
      <c r="K222" s="198"/>
      <c r="L222" s="198"/>
      <c r="M222" s="198"/>
      <c r="N222" s="195"/>
      <c r="O222" s="195"/>
      <c r="P222" s="195"/>
      <c r="Q222" s="195"/>
      <c r="R222" s="195"/>
      <c r="S222" s="195"/>
      <c r="T222" s="199"/>
      <c r="U222" s="195"/>
      <c r="V222" s="200"/>
      <c r="W222" s="200"/>
      <c r="X222" s="200"/>
      <c r="Y222" s="200"/>
      <c r="Z222" s="200"/>
      <c r="AA222" s="200"/>
      <c r="AB222" s="200"/>
      <c r="AC222" s="200"/>
      <c r="AD222" s="200"/>
      <c r="AE222" s="200" t="s">
        <v>143</v>
      </c>
      <c r="AF222" s="200"/>
      <c r="AG222" s="200"/>
      <c r="AH222" s="200"/>
      <c r="AI222" s="200"/>
      <c r="AJ222" s="200"/>
      <c r="AK222" s="200"/>
      <c r="AL222" s="200"/>
      <c r="AM222" s="200"/>
      <c r="AN222" s="200"/>
      <c r="AO222" s="200"/>
      <c r="AP222" s="200"/>
      <c r="AQ222" s="200"/>
      <c r="AR222" s="200"/>
      <c r="AS222" s="200"/>
      <c r="AT222" s="200"/>
      <c r="AU222" s="200"/>
      <c r="AV222" s="200"/>
      <c r="AW222" s="200"/>
      <c r="AX222" s="200"/>
      <c r="AY222" s="200"/>
      <c r="AZ222" s="200"/>
      <c r="BA222" s="201" t="str">
        <f>C222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222" s="200"/>
      <c r="BC222" s="200"/>
      <c r="BD222" s="200"/>
      <c r="BE222" s="200"/>
      <c r="BF222" s="200"/>
      <c r="BG222" s="200"/>
      <c r="BH222" s="200"/>
    </row>
    <row r="223" spans="1:60" outlineLevel="1">
      <c r="A223" s="193"/>
      <c r="B223" s="193"/>
      <c r="C223" s="202" t="s">
        <v>87</v>
      </c>
      <c r="D223" s="203"/>
      <c r="E223" s="204">
        <v>1</v>
      </c>
      <c r="F223" s="198"/>
      <c r="G223" s="198"/>
      <c r="H223" s="198"/>
      <c r="I223" s="198"/>
      <c r="J223" s="198"/>
      <c r="K223" s="198"/>
      <c r="L223" s="198"/>
      <c r="M223" s="198"/>
      <c r="N223" s="195"/>
      <c r="O223" s="195"/>
      <c r="P223" s="195"/>
      <c r="Q223" s="195"/>
      <c r="R223" s="195"/>
      <c r="S223" s="195"/>
      <c r="T223" s="199"/>
      <c r="U223" s="195"/>
      <c r="V223" s="200"/>
      <c r="W223" s="200"/>
      <c r="X223" s="200"/>
      <c r="Y223" s="200"/>
      <c r="Z223" s="200"/>
      <c r="AA223" s="200"/>
      <c r="AB223" s="200"/>
      <c r="AC223" s="200"/>
      <c r="AD223" s="200"/>
      <c r="AE223" s="200" t="s">
        <v>145</v>
      </c>
      <c r="AF223" s="200">
        <v>0</v>
      </c>
      <c r="AG223" s="200"/>
      <c r="AH223" s="200"/>
      <c r="AI223" s="200"/>
      <c r="AJ223" s="200"/>
      <c r="AK223" s="200"/>
      <c r="AL223" s="200"/>
      <c r="AM223" s="200"/>
      <c r="AN223" s="200"/>
      <c r="AO223" s="200"/>
      <c r="AP223" s="200"/>
      <c r="AQ223" s="200"/>
      <c r="AR223" s="200"/>
      <c r="AS223" s="200"/>
      <c r="AT223" s="200"/>
      <c r="AU223" s="200"/>
      <c r="AV223" s="200"/>
      <c r="AW223" s="200"/>
      <c r="AX223" s="200"/>
      <c r="AY223" s="200"/>
      <c r="AZ223" s="200"/>
      <c r="BA223" s="200"/>
      <c r="BB223" s="200"/>
      <c r="BC223" s="200"/>
      <c r="BD223" s="200"/>
      <c r="BE223" s="200"/>
      <c r="BF223" s="200"/>
      <c r="BG223" s="200"/>
      <c r="BH223" s="200"/>
    </row>
    <row r="224" spans="1:60" outlineLevel="1">
      <c r="A224" s="193">
        <v>72</v>
      </c>
      <c r="B224" s="193" t="s">
        <v>393</v>
      </c>
      <c r="C224" s="194" t="s">
        <v>394</v>
      </c>
      <c r="D224" s="195" t="s">
        <v>371</v>
      </c>
      <c r="E224" s="196">
        <v>1</v>
      </c>
      <c r="F224" s="197">
        <f>H224+J224</f>
        <v>0</v>
      </c>
      <c r="G224" s="198">
        <f>ROUND(E224*F224,2)</f>
        <v>0</v>
      </c>
      <c r="H224" s="198"/>
      <c r="I224" s="198">
        <f>ROUND(E224*H224,2)</f>
        <v>0</v>
      </c>
      <c r="J224" s="198"/>
      <c r="K224" s="198">
        <f>ROUND(E224*J224,2)</f>
        <v>0</v>
      </c>
      <c r="L224" s="198">
        <v>21</v>
      </c>
      <c r="M224" s="198">
        <f>G224*(1+L224/100)</f>
        <v>0</v>
      </c>
      <c r="N224" s="195">
        <v>0</v>
      </c>
      <c r="O224" s="195">
        <f>ROUND(E224*N224,5)</f>
        <v>0</v>
      </c>
      <c r="P224" s="195">
        <v>0</v>
      </c>
      <c r="Q224" s="195">
        <f>ROUND(E224*P224,5)</f>
        <v>0</v>
      </c>
      <c r="R224" s="195"/>
      <c r="S224" s="195"/>
      <c r="T224" s="199">
        <v>0</v>
      </c>
      <c r="U224" s="195">
        <f>ROUND(E224*T224,2)</f>
        <v>0</v>
      </c>
      <c r="V224" s="200"/>
      <c r="W224" s="200"/>
      <c r="X224" s="200"/>
      <c r="Y224" s="200"/>
      <c r="Z224" s="200"/>
      <c r="AA224" s="200"/>
      <c r="AB224" s="200"/>
      <c r="AC224" s="200"/>
      <c r="AD224" s="200"/>
      <c r="AE224" s="200" t="s">
        <v>141</v>
      </c>
      <c r="AF224" s="200"/>
      <c r="AG224" s="200"/>
      <c r="AH224" s="200"/>
      <c r="AI224" s="200"/>
      <c r="AJ224" s="200"/>
      <c r="AK224" s="200"/>
      <c r="AL224" s="200"/>
      <c r="AM224" s="200"/>
      <c r="AN224" s="200"/>
      <c r="AO224" s="200"/>
      <c r="AP224" s="200"/>
      <c r="AQ224" s="200"/>
      <c r="AR224" s="200"/>
      <c r="AS224" s="200"/>
      <c r="AT224" s="200"/>
      <c r="AU224" s="200"/>
      <c r="AV224" s="200"/>
      <c r="AW224" s="200"/>
      <c r="AX224" s="200"/>
      <c r="AY224" s="200"/>
      <c r="AZ224" s="200"/>
      <c r="BA224" s="200"/>
      <c r="BB224" s="200"/>
      <c r="BC224" s="200"/>
      <c r="BD224" s="200"/>
      <c r="BE224" s="200"/>
      <c r="BF224" s="200"/>
      <c r="BG224" s="200"/>
      <c r="BH224" s="200"/>
    </row>
    <row r="225" spans="1:60" ht="22.5" outlineLevel="1">
      <c r="A225" s="193"/>
      <c r="B225" s="193"/>
      <c r="C225" s="510" t="s">
        <v>395</v>
      </c>
      <c r="D225" s="511"/>
      <c r="E225" s="512"/>
      <c r="F225" s="513"/>
      <c r="G225" s="514"/>
      <c r="H225" s="198"/>
      <c r="I225" s="198"/>
      <c r="J225" s="198"/>
      <c r="K225" s="198"/>
      <c r="L225" s="198"/>
      <c r="M225" s="198"/>
      <c r="N225" s="195"/>
      <c r="O225" s="195"/>
      <c r="P225" s="195"/>
      <c r="Q225" s="195"/>
      <c r="R225" s="195"/>
      <c r="S225" s="195"/>
      <c r="T225" s="199"/>
      <c r="U225" s="195"/>
      <c r="V225" s="200"/>
      <c r="W225" s="200"/>
      <c r="X225" s="200"/>
      <c r="Y225" s="200"/>
      <c r="Z225" s="200"/>
      <c r="AA225" s="200"/>
      <c r="AB225" s="200"/>
      <c r="AC225" s="200"/>
      <c r="AD225" s="200"/>
      <c r="AE225" s="200" t="s">
        <v>143</v>
      </c>
      <c r="AF225" s="200"/>
      <c r="AG225" s="200"/>
      <c r="AH225" s="200"/>
      <c r="AI225" s="200"/>
      <c r="AJ225" s="200"/>
      <c r="AK225" s="200"/>
      <c r="AL225" s="200"/>
      <c r="AM225" s="200"/>
      <c r="AN225" s="200"/>
      <c r="AO225" s="200"/>
      <c r="AP225" s="200"/>
      <c r="AQ225" s="200"/>
      <c r="AR225" s="200"/>
      <c r="AS225" s="200"/>
      <c r="AT225" s="200"/>
      <c r="AU225" s="200"/>
      <c r="AV225" s="200"/>
      <c r="AW225" s="200"/>
      <c r="AX225" s="200"/>
      <c r="AY225" s="200"/>
      <c r="AZ225" s="200"/>
      <c r="BA225" s="201" t="str">
        <f>C225</f>
        <v>Náklady spojené s provedením všech předepsaných revizí a zkoušek stavebních konstrukcí, stavebních prací.</v>
      </c>
      <c r="BB225" s="200"/>
      <c r="BC225" s="200"/>
      <c r="BD225" s="200"/>
      <c r="BE225" s="200"/>
      <c r="BF225" s="200"/>
      <c r="BG225" s="200"/>
      <c r="BH225" s="200"/>
    </row>
    <row r="226" spans="1:60" outlineLevel="1">
      <c r="A226" s="193"/>
      <c r="B226" s="193"/>
      <c r="C226" s="202" t="s">
        <v>87</v>
      </c>
      <c r="D226" s="203"/>
      <c r="E226" s="204">
        <v>1</v>
      </c>
      <c r="F226" s="198"/>
      <c r="G226" s="198"/>
      <c r="H226" s="198"/>
      <c r="I226" s="198"/>
      <c r="J226" s="198"/>
      <c r="K226" s="198"/>
      <c r="L226" s="198"/>
      <c r="M226" s="198"/>
      <c r="N226" s="195"/>
      <c r="O226" s="195"/>
      <c r="P226" s="195"/>
      <c r="Q226" s="195"/>
      <c r="R226" s="195"/>
      <c r="S226" s="195"/>
      <c r="T226" s="199"/>
      <c r="U226" s="195"/>
      <c r="V226" s="200"/>
      <c r="W226" s="200"/>
      <c r="X226" s="200"/>
      <c r="Y226" s="200"/>
      <c r="Z226" s="200"/>
      <c r="AA226" s="200"/>
      <c r="AB226" s="200"/>
      <c r="AC226" s="200"/>
      <c r="AD226" s="200"/>
      <c r="AE226" s="200" t="s">
        <v>145</v>
      </c>
      <c r="AF226" s="200">
        <v>0</v>
      </c>
      <c r="AG226" s="200"/>
      <c r="AH226" s="200"/>
      <c r="AI226" s="200"/>
      <c r="AJ226" s="200"/>
      <c r="AK226" s="200"/>
      <c r="AL226" s="200"/>
      <c r="AM226" s="200"/>
      <c r="AN226" s="200"/>
      <c r="AO226" s="200"/>
      <c r="AP226" s="200"/>
      <c r="AQ226" s="200"/>
      <c r="AR226" s="200"/>
      <c r="AS226" s="200"/>
      <c r="AT226" s="200"/>
      <c r="AU226" s="200"/>
      <c r="AV226" s="200"/>
      <c r="AW226" s="200"/>
      <c r="AX226" s="200"/>
      <c r="AY226" s="200"/>
      <c r="AZ226" s="200"/>
      <c r="BA226" s="200"/>
      <c r="BB226" s="200"/>
      <c r="BC226" s="200"/>
      <c r="BD226" s="200"/>
      <c r="BE226" s="200"/>
      <c r="BF226" s="200"/>
      <c r="BG226" s="200"/>
      <c r="BH226" s="200"/>
    </row>
    <row r="227" spans="1:60" outlineLevel="1">
      <c r="A227" s="193">
        <v>73</v>
      </c>
      <c r="B227" s="193" t="s">
        <v>396</v>
      </c>
      <c r="C227" s="194" t="s">
        <v>397</v>
      </c>
      <c r="D227" s="195" t="s">
        <v>371</v>
      </c>
      <c r="E227" s="196">
        <v>4</v>
      </c>
      <c r="F227" s="197">
        <f>H227+J227</f>
        <v>0</v>
      </c>
      <c r="G227" s="198">
        <f>ROUND(E227*F227,2)</f>
        <v>0</v>
      </c>
      <c r="H227" s="198"/>
      <c r="I227" s="198">
        <f>ROUND(E227*H227,2)</f>
        <v>0</v>
      </c>
      <c r="J227" s="198"/>
      <c r="K227" s="198">
        <f>ROUND(E227*J227,2)</f>
        <v>0</v>
      </c>
      <c r="L227" s="198">
        <v>21</v>
      </c>
      <c r="M227" s="198">
        <f>G227*(1+L227/100)</f>
        <v>0</v>
      </c>
      <c r="N227" s="195">
        <v>0</v>
      </c>
      <c r="O227" s="195">
        <f>ROUND(E227*N227,5)</f>
        <v>0</v>
      </c>
      <c r="P227" s="195">
        <v>0</v>
      </c>
      <c r="Q227" s="195">
        <f>ROUND(E227*P227,5)</f>
        <v>0</v>
      </c>
      <c r="R227" s="195"/>
      <c r="S227" s="195"/>
      <c r="T227" s="199">
        <v>0</v>
      </c>
      <c r="U227" s="195">
        <f>ROUND(E227*T227,2)</f>
        <v>0</v>
      </c>
      <c r="V227" s="200"/>
      <c r="W227" s="200"/>
      <c r="X227" s="200"/>
      <c r="Y227" s="200"/>
      <c r="Z227" s="200"/>
      <c r="AA227" s="200"/>
      <c r="AB227" s="200"/>
      <c r="AC227" s="200"/>
      <c r="AD227" s="200"/>
      <c r="AE227" s="200" t="s">
        <v>141</v>
      </c>
      <c r="AF227" s="200"/>
      <c r="AG227" s="200"/>
      <c r="AH227" s="200"/>
      <c r="AI227" s="200"/>
      <c r="AJ227" s="200"/>
      <c r="AK227" s="200"/>
      <c r="AL227" s="200"/>
      <c r="AM227" s="200"/>
      <c r="AN227" s="200"/>
      <c r="AO227" s="200"/>
      <c r="AP227" s="200"/>
      <c r="AQ227" s="200"/>
      <c r="AR227" s="200"/>
      <c r="AS227" s="200"/>
      <c r="AT227" s="200"/>
      <c r="AU227" s="200"/>
      <c r="AV227" s="200"/>
      <c r="AW227" s="200"/>
      <c r="AX227" s="200"/>
      <c r="AY227" s="200"/>
      <c r="AZ227" s="200"/>
      <c r="BA227" s="200"/>
      <c r="BB227" s="200"/>
      <c r="BC227" s="200"/>
      <c r="BD227" s="200"/>
      <c r="BE227" s="200"/>
      <c r="BF227" s="200"/>
      <c r="BG227" s="200"/>
      <c r="BH227" s="200"/>
    </row>
    <row r="228" spans="1:60" outlineLevel="1">
      <c r="A228" s="193"/>
      <c r="B228" s="193"/>
      <c r="C228" s="202" t="s">
        <v>91</v>
      </c>
      <c r="D228" s="203"/>
      <c r="E228" s="204">
        <v>4</v>
      </c>
      <c r="F228" s="198"/>
      <c r="G228" s="198"/>
      <c r="H228" s="198"/>
      <c r="I228" s="198"/>
      <c r="J228" s="198"/>
      <c r="K228" s="198"/>
      <c r="L228" s="198"/>
      <c r="M228" s="198"/>
      <c r="N228" s="195"/>
      <c r="O228" s="195"/>
      <c r="P228" s="195"/>
      <c r="Q228" s="195"/>
      <c r="R228" s="195"/>
      <c r="S228" s="195"/>
      <c r="T228" s="199"/>
      <c r="U228" s="195"/>
      <c r="V228" s="200"/>
      <c r="W228" s="200"/>
      <c r="X228" s="200"/>
      <c r="Y228" s="200"/>
      <c r="Z228" s="200"/>
      <c r="AA228" s="200"/>
      <c r="AB228" s="200"/>
      <c r="AC228" s="200"/>
      <c r="AD228" s="200"/>
      <c r="AE228" s="200" t="s">
        <v>145</v>
      </c>
      <c r="AF228" s="200">
        <v>0</v>
      </c>
      <c r="AG228" s="200"/>
      <c r="AH228" s="200"/>
      <c r="AI228" s="200"/>
      <c r="AJ228" s="200"/>
      <c r="AK228" s="200"/>
      <c r="AL228" s="200"/>
      <c r="AM228" s="200"/>
      <c r="AN228" s="200"/>
      <c r="AO228" s="200"/>
      <c r="AP228" s="200"/>
      <c r="AQ228" s="200"/>
      <c r="AR228" s="200"/>
      <c r="AS228" s="200"/>
      <c r="AT228" s="200"/>
      <c r="AU228" s="200"/>
      <c r="AV228" s="200"/>
      <c r="AW228" s="200"/>
      <c r="AX228" s="200"/>
      <c r="AY228" s="200"/>
      <c r="AZ228" s="200"/>
      <c r="BA228" s="200"/>
      <c r="BB228" s="200"/>
      <c r="BC228" s="200"/>
      <c r="BD228" s="200"/>
      <c r="BE228" s="200"/>
      <c r="BF228" s="200"/>
      <c r="BG228" s="200"/>
      <c r="BH228" s="200"/>
    </row>
    <row r="229" spans="1:60" outlineLevel="1">
      <c r="A229" s="193">
        <v>74</v>
      </c>
      <c r="B229" s="193" t="s">
        <v>398</v>
      </c>
      <c r="C229" s="194" t="s">
        <v>399</v>
      </c>
      <c r="D229" s="195" t="s">
        <v>371</v>
      </c>
      <c r="E229" s="196">
        <v>1</v>
      </c>
      <c r="F229" s="197">
        <f>H229+J229</f>
        <v>0</v>
      </c>
      <c r="G229" s="198">
        <f>ROUND(E229*F229,2)</f>
        <v>0</v>
      </c>
      <c r="H229" s="198"/>
      <c r="I229" s="198">
        <f>ROUND(E229*H229,2)</f>
        <v>0</v>
      </c>
      <c r="J229" s="198"/>
      <c r="K229" s="198">
        <f>ROUND(E229*J229,2)</f>
        <v>0</v>
      </c>
      <c r="L229" s="198">
        <v>21</v>
      </c>
      <c r="M229" s="198">
        <f>G229*(1+L229/100)</f>
        <v>0</v>
      </c>
      <c r="N229" s="195">
        <v>0</v>
      </c>
      <c r="O229" s="195">
        <f>ROUND(E229*N229,5)</f>
        <v>0</v>
      </c>
      <c r="P229" s="195">
        <v>0</v>
      </c>
      <c r="Q229" s="195">
        <f>ROUND(E229*P229,5)</f>
        <v>0</v>
      </c>
      <c r="R229" s="195"/>
      <c r="S229" s="195"/>
      <c r="T229" s="199">
        <v>0</v>
      </c>
      <c r="U229" s="195">
        <f>ROUND(E229*T229,2)</f>
        <v>0</v>
      </c>
      <c r="V229" s="200"/>
      <c r="W229" s="200"/>
      <c r="X229" s="200"/>
      <c r="Y229" s="200"/>
      <c r="Z229" s="200"/>
      <c r="AA229" s="200"/>
      <c r="AB229" s="200"/>
      <c r="AC229" s="200"/>
      <c r="AD229" s="200"/>
      <c r="AE229" s="200" t="s">
        <v>141</v>
      </c>
      <c r="AF229" s="200"/>
      <c r="AG229" s="200"/>
      <c r="AH229" s="200"/>
      <c r="AI229" s="200"/>
      <c r="AJ229" s="200"/>
      <c r="AK229" s="200"/>
      <c r="AL229" s="200"/>
      <c r="AM229" s="200"/>
      <c r="AN229" s="200"/>
      <c r="AO229" s="200"/>
      <c r="AP229" s="200"/>
      <c r="AQ229" s="200"/>
      <c r="AR229" s="200"/>
      <c r="AS229" s="200"/>
      <c r="AT229" s="200"/>
      <c r="AU229" s="200"/>
      <c r="AV229" s="200"/>
      <c r="AW229" s="200"/>
      <c r="AX229" s="200"/>
      <c r="AY229" s="200"/>
      <c r="AZ229" s="200"/>
      <c r="BA229" s="200"/>
      <c r="BB229" s="200"/>
      <c r="BC229" s="200"/>
      <c r="BD229" s="200"/>
      <c r="BE229" s="200"/>
      <c r="BF229" s="200"/>
      <c r="BG229" s="200"/>
      <c r="BH229" s="200"/>
    </row>
    <row r="230" spans="1:60" ht="22.5" outlineLevel="1">
      <c r="A230" s="193"/>
      <c r="B230" s="193"/>
      <c r="C230" s="510" t="s">
        <v>400</v>
      </c>
      <c r="D230" s="511"/>
      <c r="E230" s="512"/>
      <c r="F230" s="513"/>
      <c r="G230" s="514"/>
      <c r="H230" s="198"/>
      <c r="I230" s="198"/>
      <c r="J230" s="198"/>
      <c r="K230" s="198"/>
      <c r="L230" s="198"/>
      <c r="M230" s="198"/>
      <c r="N230" s="195"/>
      <c r="O230" s="195"/>
      <c r="P230" s="195"/>
      <c r="Q230" s="195"/>
      <c r="R230" s="195"/>
      <c r="S230" s="195"/>
      <c r="T230" s="199"/>
      <c r="U230" s="195"/>
      <c r="V230" s="200"/>
      <c r="W230" s="200"/>
      <c r="X230" s="200"/>
      <c r="Y230" s="200"/>
      <c r="Z230" s="200"/>
      <c r="AA230" s="200"/>
      <c r="AB230" s="200"/>
      <c r="AC230" s="200"/>
      <c r="AD230" s="200"/>
      <c r="AE230" s="200" t="s">
        <v>143</v>
      </c>
      <c r="AF230" s="200"/>
      <c r="AG230" s="200"/>
      <c r="AH230" s="200"/>
      <c r="AI230" s="200"/>
      <c r="AJ230" s="200"/>
      <c r="AK230" s="200"/>
      <c r="AL230" s="200"/>
      <c r="AM230" s="200"/>
      <c r="AN230" s="200"/>
      <c r="AO230" s="200"/>
      <c r="AP230" s="200"/>
      <c r="AQ230" s="200"/>
      <c r="AR230" s="200"/>
      <c r="AS230" s="200"/>
      <c r="AT230" s="200"/>
      <c r="AU230" s="200"/>
      <c r="AV230" s="200"/>
      <c r="AW230" s="200"/>
      <c r="AX230" s="200"/>
      <c r="AY230" s="200"/>
      <c r="AZ230" s="200"/>
      <c r="BA230" s="201" t="str">
        <f>C230</f>
        <v>Náklady na provedení skutečného zaměření stavby v rozsahu nezbytném pro zápis změny do katastru nemovitostí nebo do dokumentací správců IS.</v>
      </c>
      <c r="BB230" s="200"/>
      <c r="BC230" s="200"/>
      <c r="BD230" s="200"/>
      <c r="BE230" s="200"/>
      <c r="BF230" s="200"/>
      <c r="BG230" s="200"/>
      <c r="BH230" s="200"/>
    </row>
    <row r="231" spans="1:60" outlineLevel="1">
      <c r="A231" s="193"/>
      <c r="B231" s="193"/>
      <c r="C231" s="202" t="s">
        <v>87</v>
      </c>
      <c r="D231" s="203"/>
      <c r="E231" s="204">
        <v>1</v>
      </c>
      <c r="F231" s="198"/>
      <c r="G231" s="198"/>
      <c r="H231" s="198"/>
      <c r="I231" s="198"/>
      <c r="J231" s="198"/>
      <c r="K231" s="198"/>
      <c r="L231" s="198"/>
      <c r="M231" s="198"/>
      <c r="N231" s="195"/>
      <c r="O231" s="195"/>
      <c r="P231" s="195"/>
      <c r="Q231" s="195"/>
      <c r="R231" s="195"/>
      <c r="S231" s="195"/>
      <c r="T231" s="199"/>
      <c r="U231" s="195"/>
      <c r="V231" s="200"/>
      <c r="W231" s="200"/>
      <c r="X231" s="200"/>
      <c r="Y231" s="200"/>
      <c r="Z231" s="200"/>
      <c r="AA231" s="200"/>
      <c r="AB231" s="200"/>
      <c r="AC231" s="200"/>
      <c r="AD231" s="200"/>
      <c r="AE231" s="200" t="s">
        <v>145</v>
      </c>
      <c r="AF231" s="200">
        <v>0</v>
      </c>
      <c r="AG231" s="200"/>
      <c r="AH231" s="200"/>
      <c r="AI231" s="200"/>
      <c r="AJ231" s="200"/>
      <c r="AK231" s="200"/>
      <c r="AL231" s="200"/>
      <c r="AM231" s="200"/>
      <c r="AN231" s="200"/>
      <c r="AO231" s="200"/>
      <c r="AP231" s="200"/>
      <c r="AQ231" s="200"/>
      <c r="AR231" s="200"/>
      <c r="AS231" s="200"/>
      <c r="AT231" s="200"/>
      <c r="AU231" s="200"/>
      <c r="AV231" s="200"/>
      <c r="AW231" s="200"/>
      <c r="AX231" s="200"/>
      <c r="AY231" s="200"/>
      <c r="AZ231" s="200"/>
      <c r="BA231" s="200"/>
      <c r="BB231" s="200"/>
      <c r="BC231" s="200"/>
      <c r="BD231" s="200"/>
      <c r="BE231" s="200"/>
      <c r="BF231" s="200"/>
      <c r="BG231" s="200"/>
      <c r="BH231" s="200"/>
    </row>
    <row r="232" spans="1:60" ht="22.5" outlineLevel="1">
      <c r="A232" s="193">
        <v>75</v>
      </c>
      <c r="B232" s="193" t="s">
        <v>401</v>
      </c>
      <c r="C232" s="194" t="s">
        <v>402</v>
      </c>
      <c r="D232" s="195" t="s">
        <v>403</v>
      </c>
      <c r="E232" s="196">
        <v>2</v>
      </c>
      <c r="F232" s="197">
        <f>H232+J232</f>
        <v>0</v>
      </c>
      <c r="G232" s="198">
        <f>ROUND(E232*F232,2)</f>
        <v>0</v>
      </c>
      <c r="H232" s="198"/>
      <c r="I232" s="198">
        <f>ROUND(E232*H232,2)</f>
        <v>0</v>
      </c>
      <c r="J232" s="198"/>
      <c r="K232" s="198">
        <f>ROUND(E232*J232,2)</f>
        <v>0</v>
      </c>
      <c r="L232" s="198">
        <v>21</v>
      </c>
      <c r="M232" s="198">
        <f>G232*(1+L232/100)</f>
        <v>0</v>
      </c>
      <c r="N232" s="195">
        <v>0</v>
      </c>
      <c r="O232" s="195">
        <f>ROUND(E232*N232,5)</f>
        <v>0</v>
      </c>
      <c r="P232" s="195">
        <v>0</v>
      </c>
      <c r="Q232" s="195">
        <f>ROUND(E232*P232,5)</f>
        <v>0</v>
      </c>
      <c r="R232" s="195"/>
      <c r="S232" s="195"/>
      <c r="T232" s="199">
        <v>0</v>
      </c>
      <c r="U232" s="195">
        <f>ROUND(E232*T232,2)</f>
        <v>0</v>
      </c>
      <c r="V232" s="200"/>
      <c r="W232" s="200"/>
      <c r="X232" s="200"/>
      <c r="Y232" s="200"/>
      <c r="Z232" s="200"/>
      <c r="AA232" s="200"/>
      <c r="AB232" s="200"/>
      <c r="AC232" s="200"/>
      <c r="AD232" s="200"/>
      <c r="AE232" s="200" t="s">
        <v>141</v>
      </c>
      <c r="AF232" s="200"/>
      <c r="AG232" s="200"/>
      <c r="AH232" s="200"/>
      <c r="AI232" s="200"/>
      <c r="AJ232" s="200"/>
      <c r="AK232" s="200"/>
      <c r="AL232" s="200"/>
      <c r="AM232" s="200"/>
      <c r="AN232" s="200"/>
      <c r="AO232" s="200"/>
      <c r="AP232" s="200"/>
      <c r="AQ232" s="200"/>
      <c r="AR232" s="200"/>
      <c r="AS232" s="200"/>
      <c r="AT232" s="200"/>
      <c r="AU232" s="200"/>
      <c r="AV232" s="200"/>
      <c r="AW232" s="200"/>
      <c r="AX232" s="200"/>
      <c r="AY232" s="200"/>
      <c r="AZ232" s="200"/>
      <c r="BA232" s="200"/>
      <c r="BB232" s="200"/>
      <c r="BC232" s="200"/>
      <c r="BD232" s="200"/>
      <c r="BE232" s="200"/>
      <c r="BF232" s="200"/>
      <c r="BG232" s="200"/>
      <c r="BH232" s="200"/>
    </row>
    <row r="233" spans="1:60" outlineLevel="1">
      <c r="A233" s="193"/>
      <c r="B233" s="193"/>
      <c r="C233" s="510" t="s">
        <v>404</v>
      </c>
      <c r="D233" s="511"/>
      <c r="E233" s="512"/>
      <c r="F233" s="513"/>
      <c r="G233" s="514"/>
      <c r="H233" s="198"/>
      <c r="I233" s="198"/>
      <c r="J233" s="198"/>
      <c r="K233" s="198"/>
      <c r="L233" s="198"/>
      <c r="M233" s="198"/>
      <c r="N233" s="195"/>
      <c r="O233" s="195"/>
      <c r="P233" s="195"/>
      <c r="Q233" s="195"/>
      <c r="R233" s="195"/>
      <c r="S233" s="195"/>
      <c r="T233" s="199"/>
      <c r="U233" s="195"/>
      <c r="V233" s="200"/>
      <c r="W233" s="200"/>
      <c r="X233" s="200"/>
      <c r="Y233" s="200"/>
      <c r="Z233" s="200"/>
      <c r="AA233" s="200"/>
      <c r="AB233" s="200"/>
      <c r="AC233" s="200"/>
      <c r="AD233" s="200"/>
      <c r="AE233" s="200" t="s">
        <v>143</v>
      </c>
      <c r="AF233" s="200"/>
      <c r="AG233" s="200"/>
      <c r="AH233" s="200"/>
      <c r="AI233" s="200"/>
      <c r="AJ233" s="200"/>
      <c r="AK233" s="200"/>
      <c r="AL233" s="200"/>
      <c r="AM233" s="200"/>
      <c r="AN233" s="200"/>
      <c r="AO233" s="200"/>
      <c r="AP233" s="200"/>
      <c r="AQ233" s="200"/>
      <c r="AR233" s="200"/>
      <c r="AS233" s="200"/>
      <c r="AT233" s="200"/>
      <c r="AU233" s="200"/>
      <c r="AV233" s="200"/>
      <c r="AW233" s="200"/>
      <c r="AX233" s="200"/>
      <c r="AY233" s="200"/>
      <c r="AZ233" s="200"/>
      <c r="BA233" s="201" t="str">
        <f>C233</f>
        <v>Provedení pasportizace před zahájením stavby.</v>
      </c>
      <c r="BB233" s="200"/>
      <c r="BC233" s="200"/>
      <c r="BD233" s="200"/>
      <c r="BE233" s="200"/>
      <c r="BF233" s="200"/>
      <c r="BG233" s="200"/>
      <c r="BH233" s="200"/>
    </row>
    <row r="234" spans="1:60" outlineLevel="1">
      <c r="A234" s="211"/>
      <c r="B234" s="211"/>
      <c r="C234" s="519" t="s">
        <v>405</v>
      </c>
      <c r="D234" s="520"/>
      <c r="E234" s="521"/>
      <c r="F234" s="522"/>
      <c r="G234" s="523"/>
      <c r="H234" s="212"/>
      <c r="I234" s="212"/>
      <c r="J234" s="212"/>
      <c r="K234" s="212"/>
      <c r="L234" s="212"/>
      <c r="M234" s="212"/>
      <c r="N234" s="213"/>
      <c r="O234" s="213"/>
      <c r="P234" s="213"/>
      <c r="Q234" s="213"/>
      <c r="R234" s="213"/>
      <c r="S234" s="213"/>
      <c r="T234" s="214"/>
      <c r="U234" s="213"/>
      <c r="V234" s="200"/>
      <c r="W234" s="200"/>
      <c r="X234" s="200"/>
      <c r="Y234" s="200"/>
      <c r="Z234" s="200"/>
      <c r="AA234" s="200"/>
      <c r="AB234" s="200"/>
      <c r="AC234" s="200"/>
      <c r="AD234" s="200"/>
      <c r="AE234" s="200" t="s">
        <v>143</v>
      </c>
      <c r="AF234" s="200"/>
      <c r="AG234" s="200"/>
      <c r="AH234" s="200"/>
      <c r="AI234" s="200"/>
      <c r="AJ234" s="200"/>
      <c r="AK234" s="200"/>
      <c r="AL234" s="200"/>
      <c r="AM234" s="200"/>
      <c r="AN234" s="200"/>
      <c r="AO234" s="200"/>
      <c r="AP234" s="200"/>
      <c r="AQ234" s="200"/>
      <c r="AR234" s="200"/>
      <c r="AS234" s="200"/>
      <c r="AT234" s="200"/>
      <c r="AU234" s="200"/>
      <c r="AV234" s="200"/>
      <c r="AW234" s="200"/>
      <c r="AX234" s="200"/>
      <c r="AY234" s="200"/>
      <c r="AZ234" s="200"/>
      <c r="BA234" s="201" t="str">
        <f>C234</f>
        <v>Provedení pasportizace po dokončení stavby.</v>
      </c>
      <c r="BB234" s="200"/>
      <c r="BC234" s="200"/>
      <c r="BD234" s="200"/>
      <c r="BE234" s="200"/>
      <c r="BF234" s="200"/>
      <c r="BG234" s="200"/>
      <c r="BH234" s="200"/>
    </row>
    <row r="235" spans="1:60">
      <c r="A235" s="215"/>
      <c r="B235" s="216" t="s">
        <v>406</v>
      </c>
      <c r="C235" s="217" t="s">
        <v>406</v>
      </c>
      <c r="D235" s="215"/>
      <c r="E235" s="215"/>
      <c r="F235" s="215"/>
      <c r="G235" s="215"/>
      <c r="H235" s="215"/>
      <c r="I235" s="215"/>
      <c r="J235" s="215"/>
      <c r="K235" s="215"/>
      <c r="L235" s="215"/>
      <c r="M235" s="215"/>
      <c r="N235" s="215"/>
      <c r="O235" s="215"/>
      <c r="P235" s="215"/>
      <c r="Q235" s="215"/>
      <c r="R235" s="215"/>
      <c r="S235" s="215"/>
      <c r="T235" s="215"/>
      <c r="U235" s="215"/>
      <c r="AC235" s="3">
        <v>15</v>
      </c>
      <c r="AD235" s="3">
        <v>21</v>
      </c>
    </row>
    <row r="236" spans="1:60">
      <c r="A236" s="218"/>
      <c r="B236" s="219" t="s">
        <v>23</v>
      </c>
      <c r="C236" s="220" t="s">
        <v>406</v>
      </c>
      <c r="D236" s="221"/>
      <c r="E236" s="221"/>
      <c r="F236" s="221"/>
      <c r="G236" s="222">
        <f>G8+G67+G71+G87+G134+G144+G176+G187+G192+G196+G200</f>
        <v>0</v>
      </c>
      <c r="H236" s="215"/>
      <c r="I236" s="215"/>
      <c r="J236" s="215"/>
      <c r="K236" s="215"/>
      <c r="L236" s="215"/>
      <c r="M236" s="215"/>
      <c r="N236" s="215"/>
      <c r="O236" s="215"/>
      <c r="P236" s="215"/>
      <c r="Q236" s="215"/>
      <c r="R236" s="215"/>
      <c r="S236" s="215"/>
      <c r="T236" s="215"/>
      <c r="U236" s="215"/>
      <c r="AC236" s="3">
        <f>SUMIF(L7:L234,AC235,G7:G234)</f>
        <v>0</v>
      </c>
      <c r="AD236" s="3">
        <f>SUMIF(L7:L234,AD235,G7:G234)</f>
        <v>0</v>
      </c>
      <c r="AE236" s="3" t="s">
        <v>407</v>
      </c>
    </row>
    <row r="237" spans="1:60">
      <c r="A237" s="215"/>
      <c r="B237" s="216" t="s">
        <v>406</v>
      </c>
      <c r="C237" s="217" t="s">
        <v>406</v>
      </c>
      <c r="D237" s="215"/>
      <c r="E237" s="215"/>
      <c r="F237" s="215"/>
      <c r="G237" s="215"/>
      <c r="H237" s="215"/>
      <c r="I237" s="215"/>
      <c r="J237" s="215"/>
      <c r="K237" s="215"/>
      <c r="L237" s="215"/>
      <c r="M237" s="215"/>
      <c r="N237" s="215"/>
      <c r="O237" s="215"/>
      <c r="P237" s="215"/>
      <c r="Q237" s="215"/>
      <c r="R237" s="215"/>
      <c r="S237" s="215"/>
      <c r="T237" s="215"/>
      <c r="U237" s="215"/>
    </row>
    <row r="238" spans="1:60">
      <c r="A238" s="215"/>
      <c r="B238" s="216" t="s">
        <v>406</v>
      </c>
      <c r="C238" s="217" t="s">
        <v>406</v>
      </c>
      <c r="D238" s="215"/>
      <c r="E238" s="215"/>
      <c r="F238" s="215"/>
      <c r="G238" s="215"/>
      <c r="H238" s="215"/>
      <c r="I238" s="215"/>
      <c r="J238" s="215"/>
      <c r="K238" s="215"/>
      <c r="L238" s="215"/>
      <c r="M238" s="215"/>
      <c r="N238" s="215"/>
      <c r="O238" s="215"/>
      <c r="P238" s="215"/>
      <c r="Q238" s="215"/>
      <c r="R238" s="215"/>
      <c r="S238" s="215"/>
      <c r="T238" s="215"/>
      <c r="U238" s="215"/>
    </row>
    <row r="239" spans="1:60">
      <c r="A239" s="524" t="s">
        <v>408</v>
      </c>
      <c r="B239" s="524"/>
      <c r="C239" s="525"/>
      <c r="D239" s="215"/>
      <c r="E239" s="215"/>
      <c r="F239" s="215"/>
      <c r="G239" s="215"/>
      <c r="H239" s="215"/>
      <c r="I239" s="215"/>
      <c r="J239" s="215"/>
      <c r="K239" s="215"/>
      <c r="L239" s="215"/>
      <c r="M239" s="215"/>
      <c r="N239" s="215"/>
      <c r="O239" s="215"/>
      <c r="P239" s="215"/>
      <c r="Q239" s="215"/>
      <c r="R239" s="215"/>
      <c r="S239" s="215"/>
      <c r="T239" s="215"/>
      <c r="U239" s="215"/>
    </row>
    <row r="240" spans="1:60">
      <c r="A240" s="526"/>
      <c r="B240" s="527"/>
      <c r="C240" s="528"/>
      <c r="D240" s="527"/>
      <c r="E240" s="527"/>
      <c r="F240" s="527"/>
      <c r="G240" s="529"/>
      <c r="H240" s="215"/>
      <c r="I240" s="215"/>
      <c r="J240" s="215"/>
      <c r="K240" s="215"/>
      <c r="L240" s="215"/>
      <c r="M240" s="215"/>
      <c r="N240" s="215"/>
      <c r="O240" s="215"/>
      <c r="P240" s="215"/>
      <c r="Q240" s="215"/>
      <c r="R240" s="215"/>
      <c r="S240" s="215"/>
      <c r="T240" s="215"/>
      <c r="U240" s="215"/>
      <c r="AE240" s="3" t="s">
        <v>409</v>
      </c>
    </row>
    <row r="241" spans="1:31">
      <c r="A241" s="530"/>
      <c r="B241" s="531"/>
      <c r="C241" s="532"/>
      <c r="D241" s="531"/>
      <c r="E241" s="531"/>
      <c r="F241" s="531"/>
      <c r="G241" s="533"/>
      <c r="H241" s="215"/>
      <c r="I241" s="215"/>
      <c r="J241" s="215"/>
      <c r="K241" s="215"/>
      <c r="L241" s="215"/>
      <c r="M241" s="215"/>
      <c r="N241" s="215"/>
      <c r="O241" s="215"/>
      <c r="P241" s="215"/>
      <c r="Q241" s="215"/>
      <c r="R241" s="215"/>
      <c r="S241" s="215"/>
      <c r="T241" s="215"/>
      <c r="U241" s="215"/>
    </row>
    <row r="242" spans="1:31">
      <c r="A242" s="530"/>
      <c r="B242" s="531"/>
      <c r="C242" s="532"/>
      <c r="D242" s="531"/>
      <c r="E242" s="531"/>
      <c r="F242" s="531"/>
      <c r="G242" s="533"/>
      <c r="H242" s="215"/>
      <c r="I242" s="215"/>
      <c r="J242" s="215"/>
      <c r="K242" s="215"/>
      <c r="L242" s="215"/>
      <c r="M242" s="215"/>
      <c r="N242" s="215"/>
      <c r="O242" s="215"/>
      <c r="P242" s="215"/>
      <c r="Q242" s="215"/>
      <c r="R242" s="215"/>
      <c r="S242" s="215"/>
      <c r="T242" s="215"/>
      <c r="U242" s="215"/>
    </row>
    <row r="243" spans="1:31">
      <c r="A243" s="530"/>
      <c r="B243" s="531"/>
      <c r="C243" s="532"/>
      <c r="D243" s="531"/>
      <c r="E243" s="531"/>
      <c r="F243" s="531"/>
      <c r="G243" s="533"/>
      <c r="H243" s="215"/>
      <c r="I243" s="215"/>
      <c r="J243" s="215"/>
      <c r="K243" s="215"/>
      <c r="L243" s="215"/>
      <c r="M243" s="215"/>
      <c r="N243" s="215"/>
      <c r="O243" s="215"/>
      <c r="P243" s="215"/>
      <c r="Q243" s="215"/>
      <c r="R243" s="215"/>
      <c r="S243" s="215"/>
      <c r="T243" s="215"/>
      <c r="U243" s="215"/>
    </row>
    <row r="244" spans="1:31">
      <c r="A244" s="534"/>
      <c r="B244" s="535"/>
      <c r="C244" s="536"/>
      <c r="D244" s="535"/>
      <c r="E244" s="535"/>
      <c r="F244" s="535"/>
      <c r="G244" s="537"/>
      <c r="H244" s="215"/>
      <c r="I244" s="215"/>
      <c r="J244" s="215"/>
      <c r="K244" s="215"/>
      <c r="L244" s="215"/>
      <c r="M244" s="215"/>
      <c r="N244" s="215"/>
      <c r="O244" s="215"/>
      <c r="P244" s="215"/>
      <c r="Q244" s="215"/>
      <c r="R244" s="215"/>
      <c r="S244" s="215"/>
      <c r="T244" s="215"/>
      <c r="U244" s="215"/>
    </row>
    <row r="245" spans="1:31">
      <c r="A245" s="215"/>
      <c r="B245" s="216" t="s">
        <v>406</v>
      </c>
      <c r="C245" s="217" t="s">
        <v>406</v>
      </c>
      <c r="D245" s="215"/>
      <c r="E245" s="215"/>
      <c r="F245" s="215"/>
      <c r="G245" s="215"/>
      <c r="H245" s="215"/>
      <c r="I245" s="215"/>
      <c r="J245" s="215"/>
      <c r="K245" s="215"/>
      <c r="L245" s="215"/>
      <c r="M245" s="215"/>
      <c r="N245" s="215"/>
      <c r="O245" s="215"/>
      <c r="P245" s="215"/>
      <c r="Q245" s="215"/>
      <c r="R245" s="215"/>
      <c r="S245" s="215"/>
      <c r="T245" s="215"/>
      <c r="U245" s="215"/>
    </row>
    <row r="246" spans="1:31">
      <c r="C246" s="224"/>
      <c r="AE246" s="3" t="s">
        <v>410</v>
      </c>
    </row>
  </sheetData>
  <mergeCells count="65">
    <mergeCell ref="C230:G230"/>
    <mergeCell ref="C233:G233"/>
    <mergeCell ref="C234:G234"/>
    <mergeCell ref="A239:C239"/>
    <mergeCell ref="A240:G244"/>
    <mergeCell ref="C225:G225"/>
    <mergeCell ref="C178:G178"/>
    <mergeCell ref="C185:G185"/>
    <mergeCell ref="C194:G194"/>
    <mergeCell ref="C198:G198"/>
    <mergeCell ref="C202:G202"/>
    <mergeCell ref="C205:G205"/>
    <mergeCell ref="C208:G208"/>
    <mergeCell ref="C213:G213"/>
    <mergeCell ref="C216:G216"/>
    <mergeCell ref="C219:G219"/>
    <mergeCell ref="C222:G222"/>
    <mergeCell ref="C174:G174"/>
    <mergeCell ref="C126:G126"/>
    <mergeCell ref="C130:G130"/>
    <mergeCell ref="C136:G136"/>
    <mergeCell ref="C139:G139"/>
    <mergeCell ref="C142:G142"/>
    <mergeCell ref="C146:G146"/>
    <mergeCell ref="C149:G149"/>
    <mergeCell ref="C153:G153"/>
    <mergeCell ref="C165:G165"/>
    <mergeCell ref="C168:G168"/>
    <mergeCell ref="C171:G171"/>
    <mergeCell ref="C122:G122"/>
    <mergeCell ref="C79:G79"/>
    <mergeCell ref="C82:G82"/>
    <mergeCell ref="C85:G85"/>
    <mergeCell ref="C89:G89"/>
    <mergeCell ref="C92:G92"/>
    <mergeCell ref="C97:G97"/>
    <mergeCell ref="C102:G102"/>
    <mergeCell ref="C107:G107"/>
    <mergeCell ref="C110:G110"/>
    <mergeCell ref="C113:G113"/>
    <mergeCell ref="C118:G118"/>
    <mergeCell ref="C76:G76"/>
    <mergeCell ref="C41:G41"/>
    <mergeCell ref="C44:G44"/>
    <mergeCell ref="C47:G47"/>
    <mergeCell ref="C50:G50"/>
    <mergeCell ref="C53:G53"/>
    <mergeCell ref="C56:G56"/>
    <mergeCell ref="C59:G59"/>
    <mergeCell ref="C62:G62"/>
    <mergeCell ref="C65:G65"/>
    <mergeCell ref="C69:G69"/>
    <mergeCell ref="C73:G73"/>
    <mergeCell ref="C38:G38"/>
    <mergeCell ref="A1:G1"/>
    <mergeCell ref="C2:G2"/>
    <mergeCell ref="C3:G3"/>
    <mergeCell ref="C4:G4"/>
    <mergeCell ref="C10:G10"/>
    <mergeCell ref="C15:G15"/>
    <mergeCell ref="C20:G20"/>
    <mergeCell ref="C23:G23"/>
    <mergeCell ref="C26:G26"/>
    <mergeCell ref="C29:G29"/>
    <mergeCell ref="C33:G33"/>
  </mergeCells>
  <pageMargins left="0.39370078740157499" right="0.196850393700787" top="0.78740157499999996" bottom="0.78740157499999996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CDDB5-339D-456B-9941-AF39008FCC54}">
  <sheetPr>
    <pageSetUpPr fitToPage="1"/>
  </sheetPr>
  <dimension ref="A1:CM63"/>
  <sheetViews>
    <sheetView showGridLines="0" workbookViewId="0">
      <selection activeCell="AN56" sqref="AN56:AP56"/>
    </sheetView>
  </sheetViews>
  <sheetFormatPr defaultRowHeight="11.25"/>
  <cols>
    <col min="1" max="1" width="7.140625" style="226" customWidth="1"/>
    <col min="2" max="2" width="1.42578125" style="226" customWidth="1"/>
    <col min="3" max="3" width="3.5703125" style="226" customWidth="1"/>
    <col min="4" max="33" width="2.28515625" style="226" customWidth="1"/>
    <col min="34" max="34" width="2.85546875" style="226" customWidth="1"/>
    <col min="35" max="35" width="27.140625" style="226" customWidth="1"/>
    <col min="36" max="37" width="2.140625" style="226" customWidth="1"/>
    <col min="38" max="38" width="7.140625" style="226" customWidth="1"/>
    <col min="39" max="39" width="2.85546875" style="226" customWidth="1"/>
    <col min="40" max="40" width="11.42578125" style="226" customWidth="1"/>
    <col min="41" max="41" width="6.42578125" style="226" customWidth="1"/>
    <col min="42" max="42" width="3.5703125" style="226" customWidth="1"/>
    <col min="43" max="43" width="13.42578125" style="226" customWidth="1"/>
    <col min="44" max="44" width="11.7109375" style="226" customWidth="1"/>
    <col min="45" max="45" width="8.140625" style="226" customWidth="1"/>
    <col min="46" max="46" width="4.28515625" style="226" customWidth="1"/>
    <col min="47" max="47" width="2.7109375" style="226" customWidth="1"/>
    <col min="48" max="48" width="2" style="226" customWidth="1"/>
    <col min="49" max="56" width="2.7109375" style="226" customWidth="1"/>
    <col min="57" max="57" width="57" style="226" customWidth="1"/>
    <col min="58" max="16384" width="9.140625" style="226"/>
  </cols>
  <sheetData>
    <row r="1" spans="1:74">
      <c r="A1" s="225" t="s">
        <v>411</v>
      </c>
      <c r="AZ1" s="225" t="s">
        <v>412</v>
      </c>
      <c r="BA1" s="225" t="s">
        <v>413</v>
      </c>
      <c r="BB1" s="225" t="s">
        <v>406</v>
      </c>
      <c r="BT1" s="225" t="s">
        <v>414</v>
      </c>
      <c r="BU1" s="225" t="s">
        <v>414</v>
      </c>
      <c r="BV1" s="225" t="s">
        <v>415</v>
      </c>
    </row>
    <row r="2" spans="1:74" ht="36.950000000000003" customHeight="1">
      <c r="AR2" s="538" t="s">
        <v>416</v>
      </c>
      <c r="AS2" s="539"/>
      <c r="AT2" s="539"/>
      <c r="AU2" s="539"/>
      <c r="AV2" s="539"/>
      <c r="AW2" s="539"/>
      <c r="AX2" s="539"/>
      <c r="AY2" s="539"/>
      <c r="AZ2" s="539"/>
      <c r="BA2" s="539"/>
      <c r="BB2" s="539"/>
      <c r="BC2" s="539"/>
      <c r="BD2" s="539"/>
      <c r="BE2" s="539"/>
      <c r="BS2" s="227" t="s">
        <v>417</v>
      </c>
      <c r="BT2" s="227" t="s">
        <v>418</v>
      </c>
    </row>
    <row r="3" spans="1:74" ht="6.95" customHeight="1">
      <c r="B3" s="228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29"/>
      <c r="U3" s="229"/>
      <c r="V3" s="229"/>
      <c r="W3" s="229"/>
      <c r="X3" s="229"/>
      <c r="Y3" s="229"/>
      <c r="Z3" s="229"/>
      <c r="AA3" s="229"/>
      <c r="AB3" s="229"/>
      <c r="AC3" s="229"/>
      <c r="AD3" s="229"/>
      <c r="AE3" s="229"/>
      <c r="AF3" s="229"/>
      <c r="AG3" s="229"/>
      <c r="AH3" s="229"/>
      <c r="AI3" s="229"/>
      <c r="AJ3" s="229"/>
      <c r="AK3" s="229"/>
      <c r="AL3" s="229"/>
      <c r="AM3" s="229"/>
      <c r="AN3" s="229"/>
      <c r="AO3" s="229"/>
      <c r="AP3" s="229"/>
      <c r="AQ3" s="229"/>
      <c r="AR3" s="230"/>
      <c r="BS3" s="227" t="s">
        <v>417</v>
      </c>
      <c r="BT3" s="227" t="s">
        <v>419</v>
      </c>
    </row>
    <row r="4" spans="1:74" ht="24.95" customHeight="1">
      <c r="B4" s="230"/>
      <c r="D4" s="231" t="s">
        <v>420</v>
      </c>
      <c r="AR4" s="230"/>
      <c r="AS4" s="232" t="s">
        <v>421</v>
      </c>
      <c r="BE4" s="233" t="s">
        <v>422</v>
      </c>
      <c r="BS4" s="227" t="s">
        <v>423</v>
      </c>
    </row>
    <row r="5" spans="1:74" ht="12" customHeight="1">
      <c r="B5" s="230"/>
      <c r="D5" s="234" t="s">
        <v>424</v>
      </c>
      <c r="K5" s="540" t="s">
        <v>425</v>
      </c>
      <c r="L5" s="539"/>
      <c r="M5" s="539"/>
      <c r="N5" s="539"/>
      <c r="O5" s="539"/>
      <c r="P5" s="539"/>
      <c r="Q5" s="539"/>
      <c r="R5" s="539"/>
      <c r="S5" s="539"/>
      <c r="T5" s="539"/>
      <c r="U5" s="539"/>
      <c r="V5" s="539"/>
      <c r="W5" s="539"/>
      <c r="X5" s="539"/>
      <c r="Y5" s="539"/>
      <c r="Z5" s="539"/>
      <c r="AA5" s="539"/>
      <c r="AB5" s="539"/>
      <c r="AC5" s="539"/>
      <c r="AD5" s="539"/>
      <c r="AE5" s="539"/>
      <c r="AF5" s="539"/>
      <c r="AG5" s="539"/>
      <c r="AH5" s="539"/>
      <c r="AI5" s="539"/>
      <c r="AJ5" s="539"/>
      <c r="AK5" s="539"/>
      <c r="AL5" s="539"/>
      <c r="AM5" s="539"/>
      <c r="AN5" s="539"/>
      <c r="AO5" s="539"/>
      <c r="AR5" s="230"/>
      <c r="BE5" s="541" t="s">
        <v>426</v>
      </c>
      <c r="BS5" s="227" t="s">
        <v>417</v>
      </c>
    </row>
    <row r="6" spans="1:74" ht="36.950000000000003" customHeight="1">
      <c r="B6" s="230"/>
      <c r="D6" s="236" t="s">
        <v>427</v>
      </c>
      <c r="K6" s="544" t="s">
        <v>428</v>
      </c>
      <c r="L6" s="539"/>
      <c r="M6" s="539"/>
      <c r="N6" s="539"/>
      <c r="O6" s="539"/>
      <c r="P6" s="539"/>
      <c r="Q6" s="539"/>
      <c r="R6" s="539"/>
      <c r="S6" s="539"/>
      <c r="T6" s="539"/>
      <c r="U6" s="539"/>
      <c r="V6" s="539"/>
      <c r="W6" s="539"/>
      <c r="X6" s="539"/>
      <c r="Y6" s="539"/>
      <c r="Z6" s="539"/>
      <c r="AA6" s="539"/>
      <c r="AB6" s="539"/>
      <c r="AC6" s="539"/>
      <c r="AD6" s="539"/>
      <c r="AE6" s="539"/>
      <c r="AF6" s="539"/>
      <c r="AG6" s="539"/>
      <c r="AH6" s="539"/>
      <c r="AI6" s="539"/>
      <c r="AJ6" s="539"/>
      <c r="AK6" s="539"/>
      <c r="AL6" s="539"/>
      <c r="AM6" s="539"/>
      <c r="AN6" s="539"/>
      <c r="AO6" s="539"/>
      <c r="AR6" s="230"/>
      <c r="BE6" s="542"/>
      <c r="BS6" s="227" t="s">
        <v>417</v>
      </c>
    </row>
    <row r="7" spans="1:74" ht="12" customHeight="1">
      <c r="B7" s="230"/>
      <c r="D7" s="237" t="s">
        <v>429</v>
      </c>
      <c r="K7" s="235" t="s">
        <v>406</v>
      </c>
      <c r="AK7" s="237" t="s">
        <v>430</v>
      </c>
      <c r="AN7" s="235" t="s">
        <v>406</v>
      </c>
      <c r="AR7" s="230"/>
      <c r="BE7" s="542"/>
      <c r="BS7" s="227" t="s">
        <v>417</v>
      </c>
    </row>
    <row r="8" spans="1:74" ht="12" customHeight="1">
      <c r="B8" s="230"/>
      <c r="D8" s="237" t="s">
        <v>431</v>
      </c>
      <c r="K8" s="235" t="s">
        <v>50</v>
      </c>
      <c r="AK8" s="237" t="s">
        <v>432</v>
      </c>
      <c r="AN8" s="238" t="s">
        <v>433</v>
      </c>
      <c r="AR8" s="230"/>
      <c r="BE8" s="542"/>
      <c r="BS8" s="227" t="s">
        <v>417</v>
      </c>
    </row>
    <row r="9" spans="1:74" ht="14.45" customHeight="1">
      <c r="B9" s="230"/>
      <c r="AR9" s="230"/>
      <c r="BE9" s="542"/>
      <c r="BS9" s="227" t="s">
        <v>417</v>
      </c>
    </row>
    <row r="10" spans="1:74" ht="12" customHeight="1">
      <c r="B10" s="230"/>
      <c r="D10" s="237" t="s">
        <v>434</v>
      </c>
      <c r="AK10" s="237" t="s">
        <v>53</v>
      </c>
      <c r="AN10" s="235" t="s">
        <v>406</v>
      </c>
      <c r="AR10" s="230"/>
      <c r="BE10" s="542"/>
      <c r="BS10" s="227" t="s">
        <v>417</v>
      </c>
    </row>
    <row r="11" spans="1:74" ht="18.399999999999999" customHeight="1">
      <c r="B11" s="230"/>
      <c r="E11" s="235" t="s">
        <v>36</v>
      </c>
      <c r="AK11" s="237" t="s">
        <v>54</v>
      </c>
      <c r="AN11" s="235" t="s">
        <v>406</v>
      </c>
      <c r="AR11" s="230"/>
      <c r="BE11" s="542"/>
      <c r="BS11" s="227" t="s">
        <v>417</v>
      </c>
    </row>
    <row r="12" spans="1:74" ht="6.95" customHeight="1">
      <c r="B12" s="230"/>
      <c r="AR12" s="230"/>
      <c r="BE12" s="542"/>
      <c r="BS12" s="227" t="s">
        <v>417</v>
      </c>
    </row>
    <row r="13" spans="1:74" ht="12" customHeight="1">
      <c r="B13" s="230"/>
      <c r="D13" s="237" t="s">
        <v>435</v>
      </c>
      <c r="AK13" s="237" t="s">
        <v>53</v>
      </c>
      <c r="AN13" s="239" t="s">
        <v>436</v>
      </c>
      <c r="AR13" s="230"/>
      <c r="BE13" s="542"/>
      <c r="BS13" s="227" t="s">
        <v>417</v>
      </c>
    </row>
    <row r="14" spans="1:74" ht="12.75">
      <c r="B14" s="230"/>
      <c r="E14" s="545" t="s">
        <v>436</v>
      </c>
      <c r="F14" s="546"/>
      <c r="G14" s="546"/>
      <c r="H14" s="546"/>
      <c r="I14" s="546"/>
      <c r="J14" s="546"/>
      <c r="K14" s="546"/>
      <c r="L14" s="546"/>
      <c r="M14" s="546"/>
      <c r="N14" s="546"/>
      <c r="O14" s="546"/>
      <c r="P14" s="546"/>
      <c r="Q14" s="546"/>
      <c r="R14" s="546"/>
      <c r="S14" s="546"/>
      <c r="T14" s="546"/>
      <c r="U14" s="546"/>
      <c r="V14" s="546"/>
      <c r="W14" s="546"/>
      <c r="X14" s="546"/>
      <c r="Y14" s="546"/>
      <c r="Z14" s="546"/>
      <c r="AA14" s="546"/>
      <c r="AB14" s="546"/>
      <c r="AC14" s="546"/>
      <c r="AD14" s="546"/>
      <c r="AE14" s="546"/>
      <c r="AF14" s="546"/>
      <c r="AG14" s="546"/>
      <c r="AH14" s="546"/>
      <c r="AI14" s="546"/>
      <c r="AJ14" s="546"/>
      <c r="AK14" s="237" t="s">
        <v>54</v>
      </c>
      <c r="AN14" s="239" t="s">
        <v>436</v>
      </c>
      <c r="AR14" s="230"/>
      <c r="BE14" s="542"/>
      <c r="BS14" s="227" t="s">
        <v>417</v>
      </c>
    </row>
    <row r="15" spans="1:74" ht="6.95" customHeight="1">
      <c r="B15" s="230"/>
      <c r="AR15" s="230"/>
      <c r="BE15" s="542"/>
      <c r="BS15" s="227" t="s">
        <v>414</v>
      </c>
    </row>
    <row r="16" spans="1:74" ht="12" customHeight="1">
      <c r="B16" s="230"/>
      <c r="D16" s="237" t="s">
        <v>55</v>
      </c>
      <c r="AK16" s="237" t="s">
        <v>53</v>
      </c>
      <c r="AN16" s="235" t="s">
        <v>406</v>
      </c>
      <c r="AR16" s="230"/>
      <c r="BE16" s="542"/>
      <c r="BS16" s="227" t="s">
        <v>414</v>
      </c>
    </row>
    <row r="17" spans="2:71" ht="18.399999999999999" customHeight="1">
      <c r="B17" s="230"/>
      <c r="E17" s="235" t="s">
        <v>437</v>
      </c>
      <c r="AK17" s="237" t="s">
        <v>54</v>
      </c>
      <c r="AN17" s="235" t="s">
        <v>406</v>
      </c>
      <c r="AR17" s="230"/>
      <c r="BE17" s="542"/>
      <c r="BS17" s="227" t="s">
        <v>438</v>
      </c>
    </row>
    <row r="18" spans="2:71" ht="6.95" customHeight="1">
      <c r="B18" s="230"/>
      <c r="AR18" s="230"/>
      <c r="BE18" s="542"/>
      <c r="BS18" s="227" t="s">
        <v>417</v>
      </c>
    </row>
    <row r="19" spans="2:71" ht="12" customHeight="1">
      <c r="B19" s="230"/>
      <c r="D19" s="237" t="s">
        <v>439</v>
      </c>
      <c r="AK19" s="237" t="s">
        <v>53</v>
      </c>
      <c r="AN19" s="235" t="s">
        <v>406</v>
      </c>
      <c r="AR19" s="230"/>
      <c r="BE19" s="542"/>
      <c r="BS19" s="227" t="s">
        <v>417</v>
      </c>
    </row>
    <row r="20" spans="2:71" ht="18.399999999999999" customHeight="1">
      <c r="B20" s="230"/>
      <c r="E20" s="235" t="s">
        <v>36</v>
      </c>
      <c r="AK20" s="237" t="s">
        <v>54</v>
      </c>
      <c r="AN20" s="235" t="s">
        <v>406</v>
      </c>
      <c r="AR20" s="230"/>
      <c r="BE20" s="542"/>
      <c r="BS20" s="227" t="s">
        <v>414</v>
      </c>
    </row>
    <row r="21" spans="2:71" ht="6.95" customHeight="1">
      <c r="B21" s="230"/>
      <c r="AR21" s="230"/>
      <c r="BE21" s="542"/>
    </row>
    <row r="22" spans="2:71" ht="12" customHeight="1">
      <c r="B22" s="230"/>
      <c r="D22" s="237" t="s">
        <v>440</v>
      </c>
      <c r="AR22" s="230"/>
      <c r="BE22" s="542"/>
    </row>
    <row r="23" spans="2:71" ht="47.25" customHeight="1">
      <c r="B23" s="230"/>
      <c r="E23" s="547" t="s">
        <v>441</v>
      </c>
      <c r="F23" s="547"/>
      <c r="G23" s="547"/>
      <c r="H23" s="547"/>
      <c r="I23" s="547"/>
      <c r="J23" s="547"/>
      <c r="K23" s="547"/>
      <c r="L23" s="547"/>
      <c r="M23" s="547"/>
      <c r="N23" s="547"/>
      <c r="O23" s="547"/>
      <c r="P23" s="547"/>
      <c r="Q23" s="547"/>
      <c r="R23" s="547"/>
      <c r="S23" s="547"/>
      <c r="T23" s="547"/>
      <c r="U23" s="547"/>
      <c r="V23" s="547"/>
      <c r="W23" s="547"/>
      <c r="X23" s="547"/>
      <c r="Y23" s="547"/>
      <c r="Z23" s="547"/>
      <c r="AA23" s="547"/>
      <c r="AB23" s="547"/>
      <c r="AC23" s="547"/>
      <c r="AD23" s="547"/>
      <c r="AE23" s="547"/>
      <c r="AF23" s="547"/>
      <c r="AG23" s="547"/>
      <c r="AH23" s="547"/>
      <c r="AI23" s="547"/>
      <c r="AJ23" s="547"/>
      <c r="AK23" s="547"/>
      <c r="AL23" s="547"/>
      <c r="AM23" s="547"/>
      <c r="AN23" s="547"/>
      <c r="AR23" s="230"/>
      <c r="BE23" s="542"/>
    </row>
    <row r="24" spans="2:71" ht="6.95" customHeight="1">
      <c r="B24" s="230"/>
      <c r="AR24" s="230"/>
      <c r="BE24" s="542"/>
    </row>
    <row r="25" spans="2:71" ht="6.95" customHeight="1">
      <c r="B25" s="230"/>
      <c r="D25" s="241"/>
      <c r="E25" s="241"/>
      <c r="F25" s="241"/>
      <c r="G25" s="241"/>
      <c r="H25" s="241"/>
      <c r="I25" s="241"/>
      <c r="J25" s="241"/>
      <c r="K25" s="241"/>
      <c r="L25" s="241"/>
      <c r="M25" s="241"/>
      <c r="N25" s="241"/>
      <c r="O25" s="241"/>
      <c r="P25" s="241"/>
      <c r="Q25" s="241"/>
      <c r="R25" s="241"/>
      <c r="S25" s="241"/>
      <c r="T25" s="241"/>
      <c r="U25" s="241"/>
      <c r="V25" s="241"/>
      <c r="W25" s="241"/>
      <c r="X25" s="241"/>
      <c r="Y25" s="241"/>
      <c r="Z25" s="241"/>
      <c r="AA25" s="241"/>
      <c r="AB25" s="241"/>
      <c r="AC25" s="241"/>
      <c r="AD25" s="241"/>
      <c r="AE25" s="241"/>
      <c r="AF25" s="241"/>
      <c r="AG25" s="241"/>
      <c r="AH25" s="241"/>
      <c r="AI25" s="241"/>
      <c r="AJ25" s="241"/>
      <c r="AK25" s="241"/>
      <c r="AL25" s="241"/>
      <c r="AM25" s="241"/>
      <c r="AN25" s="241"/>
      <c r="AO25" s="241"/>
      <c r="AR25" s="230"/>
      <c r="BE25" s="542"/>
    </row>
    <row r="26" spans="2:71" s="242" customFormat="1" ht="25.9" customHeight="1">
      <c r="B26" s="243"/>
      <c r="D26" s="244" t="s">
        <v>19</v>
      </c>
      <c r="E26" s="245"/>
      <c r="F26" s="245"/>
      <c r="G26" s="245"/>
      <c r="H26" s="245"/>
      <c r="I26" s="245"/>
      <c r="J26" s="245"/>
      <c r="K26" s="245"/>
      <c r="L26" s="245"/>
      <c r="M26" s="245"/>
      <c r="N26" s="245"/>
      <c r="O26" s="245"/>
      <c r="P26" s="245"/>
      <c r="Q26" s="245"/>
      <c r="R26" s="245"/>
      <c r="S26" s="245"/>
      <c r="T26" s="245"/>
      <c r="U26" s="245"/>
      <c r="V26" s="245"/>
      <c r="W26" s="245"/>
      <c r="X26" s="245"/>
      <c r="Y26" s="245"/>
      <c r="Z26" s="245"/>
      <c r="AA26" s="245"/>
      <c r="AB26" s="245"/>
      <c r="AC26" s="245"/>
      <c r="AD26" s="245"/>
      <c r="AE26" s="245"/>
      <c r="AF26" s="245"/>
      <c r="AG26" s="245"/>
      <c r="AH26" s="245"/>
      <c r="AI26" s="245"/>
      <c r="AJ26" s="245"/>
      <c r="AK26" s="548">
        <f>ROUND(AG54,2)</f>
        <v>0</v>
      </c>
      <c r="AL26" s="549"/>
      <c r="AM26" s="549"/>
      <c r="AN26" s="549"/>
      <c r="AO26" s="549"/>
      <c r="AR26" s="243"/>
      <c r="BE26" s="542"/>
    </row>
    <row r="27" spans="2:71" s="242" customFormat="1" ht="6.95" customHeight="1">
      <c r="B27" s="243"/>
      <c r="AR27" s="243"/>
      <c r="BE27" s="542"/>
    </row>
    <row r="28" spans="2:71" s="242" customFormat="1" ht="12.75">
      <c r="B28" s="243"/>
      <c r="L28" s="550" t="s">
        <v>442</v>
      </c>
      <c r="M28" s="550"/>
      <c r="N28" s="550"/>
      <c r="O28" s="550"/>
      <c r="P28" s="550"/>
      <c r="W28" s="550" t="s">
        <v>443</v>
      </c>
      <c r="X28" s="550"/>
      <c r="Y28" s="550"/>
      <c r="Z28" s="550"/>
      <c r="AA28" s="550"/>
      <c r="AB28" s="550"/>
      <c r="AC28" s="550"/>
      <c r="AD28" s="550"/>
      <c r="AE28" s="550"/>
      <c r="AK28" s="550" t="s">
        <v>444</v>
      </c>
      <c r="AL28" s="550"/>
      <c r="AM28" s="550"/>
      <c r="AN28" s="550"/>
      <c r="AO28" s="550"/>
      <c r="AR28" s="243"/>
      <c r="BE28" s="542"/>
    </row>
    <row r="29" spans="2:71" s="247" customFormat="1" ht="14.45" customHeight="1">
      <c r="B29" s="248"/>
      <c r="D29" s="237" t="s">
        <v>33</v>
      </c>
      <c r="F29" s="237" t="s">
        <v>445</v>
      </c>
      <c r="L29" s="551">
        <v>0.21</v>
      </c>
      <c r="M29" s="552"/>
      <c r="N29" s="552"/>
      <c r="O29" s="552"/>
      <c r="P29" s="552"/>
      <c r="W29" s="553">
        <f>ROUND(AZ54, 2)</f>
        <v>0</v>
      </c>
      <c r="X29" s="552"/>
      <c r="Y29" s="552"/>
      <c r="Z29" s="552"/>
      <c r="AA29" s="552"/>
      <c r="AB29" s="552"/>
      <c r="AC29" s="552"/>
      <c r="AD29" s="552"/>
      <c r="AE29" s="552"/>
      <c r="AK29" s="553">
        <f>ROUND(AT54, 2)</f>
        <v>0</v>
      </c>
      <c r="AL29" s="552"/>
      <c r="AM29" s="552"/>
      <c r="AN29" s="552"/>
      <c r="AO29" s="552"/>
      <c r="AR29" s="248"/>
      <c r="BE29" s="543"/>
    </row>
    <row r="30" spans="2:71" s="247" customFormat="1" ht="14.45" customHeight="1">
      <c r="B30" s="248"/>
      <c r="F30" s="237" t="s">
        <v>446</v>
      </c>
      <c r="L30" s="551">
        <v>0.15</v>
      </c>
      <c r="M30" s="552"/>
      <c r="N30" s="552"/>
      <c r="O30" s="552"/>
      <c r="P30" s="552"/>
      <c r="W30" s="553">
        <f>ROUND(BA54, 2)</f>
        <v>0</v>
      </c>
      <c r="X30" s="552"/>
      <c r="Y30" s="552"/>
      <c r="Z30" s="552"/>
      <c r="AA30" s="552"/>
      <c r="AB30" s="552"/>
      <c r="AC30" s="552"/>
      <c r="AD30" s="552"/>
      <c r="AE30" s="552"/>
      <c r="AK30" s="553">
        <f>ROUND(AW54, 2)</f>
        <v>0</v>
      </c>
      <c r="AL30" s="552"/>
      <c r="AM30" s="552"/>
      <c r="AN30" s="552"/>
      <c r="AO30" s="552"/>
      <c r="AR30" s="248"/>
      <c r="BE30" s="543"/>
    </row>
    <row r="31" spans="2:71" s="247" customFormat="1" ht="14.45" hidden="1" customHeight="1">
      <c r="B31" s="248"/>
      <c r="F31" s="237" t="s">
        <v>447</v>
      </c>
      <c r="L31" s="551">
        <v>0.21</v>
      </c>
      <c r="M31" s="552"/>
      <c r="N31" s="552"/>
      <c r="O31" s="552"/>
      <c r="P31" s="552"/>
      <c r="W31" s="553">
        <f>ROUND(BB54, 2)</f>
        <v>0</v>
      </c>
      <c r="X31" s="552"/>
      <c r="Y31" s="552"/>
      <c r="Z31" s="552"/>
      <c r="AA31" s="552"/>
      <c r="AB31" s="552"/>
      <c r="AC31" s="552"/>
      <c r="AD31" s="552"/>
      <c r="AE31" s="552"/>
      <c r="AK31" s="553">
        <v>0</v>
      </c>
      <c r="AL31" s="552"/>
      <c r="AM31" s="552"/>
      <c r="AN31" s="552"/>
      <c r="AO31" s="552"/>
      <c r="AR31" s="248"/>
      <c r="BE31" s="543"/>
    </row>
    <row r="32" spans="2:71" s="247" customFormat="1" ht="14.45" hidden="1" customHeight="1">
      <c r="B32" s="248"/>
      <c r="F32" s="237" t="s">
        <v>448</v>
      </c>
      <c r="L32" s="551">
        <v>0.15</v>
      </c>
      <c r="M32" s="552"/>
      <c r="N32" s="552"/>
      <c r="O32" s="552"/>
      <c r="P32" s="552"/>
      <c r="W32" s="553">
        <f>ROUND(BC54, 2)</f>
        <v>0</v>
      </c>
      <c r="X32" s="552"/>
      <c r="Y32" s="552"/>
      <c r="Z32" s="552"/>
      <c r="AA32" s="552"/>
      <c r="AB32" s="552"/>
      <c r="AC32" s="552"/>
      <c r="AD32" s="552"/>
      <c r="AE32" s="552"/>
      <c r="AK32" s="553">
        <v>0</v>
      </c>
      <c r="AL32" s="552"/>
      <c r="AM32" s="552"/>
      <c r="AN32" s="552"/>
      <c r="AO32" s="552"/>
      <c r="AR32" s="248"/>
      <c r="BE32" s="543"/>
    </row>
    <row r="33" spans="2:44" s="247" customFormat="1" ht="14.45" hidden="1" customHeight="1">
      <c r="B33" s="248"/>
      <c r="F33" s="237" t="s">
        <v>449</v>
      </c>
      <c r="L33" s="551">
        <v>0</v>
      </c>
      <c r="M33" s="552"/>
      <c r="N33" s="552"/>
      <c r="O33" s="552"/>
      <c r="P33" s="552"/>
      <c r="W33" s="553">
        <f>ROUND(BD54, 2)</f>
        <v>0</v>
      </c>
      <c r="X33" s="552"/>
      <c r="Y33" s="552"/>
      <c r="Z33" s="552"/>
      <c r="AA33" s="552"/>
      <c r="AB33" s="552"/>
      <c r="AC33" s="552"/>
      <c r="AD33" s="552"/>
      <c r="AE33" s="552"/>
      <c r="AK33" s="553">
        <v>0</v>
      </c>
      <c r="AL33" s="552"/>
      <c r="AM33" s="552"/>
      <c r="AN33" s="552"/>
      <c r="AO33" s="552"/>
      <c r="AR33" s="248"/>
    </row>
    <row r="34" spans="2:44" s="242" customFormat="1" ht="6.95" customHeight="1">
      <c r="B34" s="243"/>
      <c r="AR34" s="243"/>
    </row>
    <row r="35" spans="2:44" s="242" customFormat="1" ht="25.9" customHeight="1">
      <c r="B35" s="243"/>
      <c r="C35" s="249"/>
      <c r="D35" s="250" t="s">
        <v>450</v>
      </c>
      <c r="E35" s="251"/>
      <c r="F35" s="251"/>
      <c r="G35" s="251"/>
      <c r="H35" s="251"/>
      <c r="I35" s="251"/>
      <c r="J35" s="251"/>
      <c r="K35" s="251"/>
      <c r="L35" s="251"/>
      <c r="M35" s="251"/>
      <c r="N35" s="251"/>
      <c r="O35" s="251"/>
      <c r="P35" s="251"/>
      <c r="Q35" s="251"/>
      <c r="R35" s="251"/>
      <c r="S35" s="251"/>
      <c r="T35" s="252" t="s">
        <v>76</v>
      </c>
      <c r="U35" s="251"/>
      <c r="V35" s="251"/>
      <c r="W35" s="251"/>
      <c r="X35" s="556" t="s">
        <v>75</v>
      </c>
      <c r="Y35" s="557"/>
      <c r="Z35" s="557"/>
      <c r="AA35" s="557"/>
      <c r="AB35" s="557"/>
      <c r="AC35" s="251"/>
      <c r="AD35" s="251"/>
      <c r="AE35" s="251"/>
      <c r="AF35" s="251"/>
      <c r="AG35" s="251"/>
      <c r="AH35" s="251"/>
      <c r="AI35" s="251"/>
      <c r="AJ35" s="251"/>
      <c r="AK35" s="558">
        <f>SUM(AK26:AK33)</f>
        <v>0</v>
      </c>
      <c r="AL35" s="557"/>
      <c r="AM35" s="557"/>
      <c r="AN35" s="557"/>
      <c r="AO35" s="559"/>
      <c r="AP35" s="249"/>
      <c r="AQ35" s="249"/>
      <c r="AR35" s="243"/>
    </row>
    <row r="36" spans="2:44" s="242" customFormat="1" ht="6.95" customHeight="1">
      <c r="B36" s="243"/>
      <c r="AR36" s="243"/>
    </row>
    <row r="37" spans="2:44" s="242" customFormat="1" ht="6.95" customHeight="1">
      <c r="B37" s="253"/>
      <c r="C37" s="254"/>
      <c r="D37" s="254"/>
      <c r="E37" s="254"/>
      <c r="F37" s="254"/>
      <c r="G37" s="254"/>
      <c r="H37" s="254"/>
      <c r="I37" s="254"/>
      <c r="J37" s="254"/>
      <c r="K37" s="254"/>
      <c r="L37" s="254"/>
      <c r="M37" s="254"/>
      <c r="N37" s="254"/>
      <c r="O37" s="254"/>
      <c r="P37" s="254"/>
      <c r="Q37" s="254"/>
      <c r="R37" s="254"/>
      <c r="S37" s="254"/>
      <c r="T37" s="254"/>
      <c r="U37" s="254"/>
      <c r="V37" s="254"/>
      <c r="W37" s="254"/>
      <c r="X37" s="254"/>
      <c r="Y37" s="254"/>
      <c r="Z37" s="254"/>
      <c r="AA37" s="254"/>
      <c r="AB37" s="254"/>
      <c r="AC37" s="254"/>
      <c r="AD37" s="254"/>
      <c r="AE37" s="254"/>
      <c r="AF37" s="254"/>
      <c r="AG37" s="254"/>
      <c r="AH37" s="254"/>
      <c r="AI37" s="254"/>
      <c r="AJ37" s="254"/>
      <c r="AK37" s="254"/>
      <c r="AL37" s="254"/>
      <c r="AM37" s="254"/>
      <c r="AN37" s="254"/>
      <c r="AO37" s="254"/>
      <c r="AP37" s="254"/>
      <c r="AQ37" s="254"/>
      <c r="AR37" s="243"/>
    </row>
    <row r="41" spans="2:44" s="242" customFormat="1" ht="6.95" customHeight="1">
      <c r="B41" s="255"/>
      <c r="C41" s="256"/>
      <c r="D41" s="256"/>
      <c r="E41" s="256"/>
      <c r="F41" s="256"/>
      <c r="G41" s="256"/>
      <c r="H41" s="256"/>
      <c r="I41" s="256"/>
      <c r="J41" s="256"/>
      <c r="K41" s="256"/>
      <c r="L41" s="256"/>
      <c r="M41" s="256"/>
      <c r="N41" s="256"/>
      <c r="O41" s="256"/>
      <c r="P41" s="256"/>
      <c r="Q41" s="256"/>
      <c r="R41" s="256"/>
      <c r="S41" s="256"/>
      <c r="T41" s="256"/>
      <c r="U41" s="256"/>
      <c r="V41" s="256"/>
      <c r="W41" s="256"/>
      <c r="X41" s="256"/>
      <c r="Y41" s="256"/>
      <c r="Z41" s="256"/>
      <c r="AA41" s="256"/>
      <c r="AB41" s="256"/>
      <c r="AC41" s="256"/>
      <c r="AD41" s="256"/>
      <c r="AE41" s="256"/>
      <c r="AF41" s="256"/>
      <c r="AG41" s="256"/>
      <c r="AH41" s="256"/>
      <c r="AI41" s="256"/>
      <c r="AJ41" s="256"/>
      <c r="AK41" s="256"/>
      <c r="AL41" s="256"/>
      <c r="AM41" s="256"/>
      <c r="AN41" s="256"/>
      <c r="AO41" s="256"/>
      <c r="AP41" s="256"/>
      <c r="AQ41" s="256"/>
      <c r="AR41" s="243"/>
    </row>
    <row r="42" spans="2:44" s="242" customFormat="1" ht="24.95" customHeight="1">
      <c r="B42" s="243"/>
      <c r="C42" s="231" t="s">
        <v>451</v>
      </c>
      <c r="AR42" s="243"/>
    </row>
    <row r="43" spans="2:44" s="242" customFormat="1" ht="6.95" customHeight="1">
      <c r="B43" s="243"/>
      <c r="AR43" s="243"/>
    </row>
    <row r="44" spans="2:44" s="257" customFormat="1" ht="12" customHeight="1">
      <c r="B44" s="258"/>
      <c r="C44" s="237" t="s">
        <v>424</v>
      </c>
      <c r="L44" s="257" t="str">
        <f>K5</f>
        <v>23-0814</v>
      </c>
      <c r="AR44" s="258"/>
    </row>
    <row r="45" spans="2:44" s="259" customFormat="1" ht="36.950000000000003" customHeight="1">
      <c r="B45" s="260"/>
      <c r="C45" s="261" t="s">
        <v>427</v>
      </c>
      <c r="L45" s="554" t="str">
        <f>K6</f>
        <v>Výstavba ZTV NIVY II.</v>
      </c>
      <c r="M45" s="555"/>
      <c r="N45" s="555"/>
      <c r="O45" s="555"/>
      <c r="P45" s="555"/>
      <c r="Q45" s="555"/>
      <c r="R45" s="555"/>
      <c r="S45" s="555"/>
      <c r="T45" s="555"/>
      <c r="U45" s="555"/>
      <c r="V45" s="555"/>
      <c r="W45" s="555"/>
      <c r="X45" s="555"/>
      <c r="Y45" s="555"/>
      <c r="Z45" s="555"/>
      <c r="AA45" s="555"/>
      <c r="AB45" s="555"/>
      <c r="AC45" s="555"/>
      <c r="AD45" s="555"/>
      <c r="AE45" s="555"/>
      <c r="AF45" s="555"/>
      <c r="AG45" s="555"/>
      <c r="AH45" s="555"/>
      <c r="AI45" s="555"/>
      <c r="AJ45" s="555"/>
      <c r="AK45" s="555"/>
      <c r="AL45" s="555"/>
      <c r="AM45" s="555"/>
      <c r="AN45" s="555"/>
      <c r="AO45" s="555"/>
      <c r="AR45" s="260"/>
    </row>
    <row r="46" spans="2:44" s="242" customFormat="1" ht="6.95" customHeight="1">
      <c r="B46" s="243"/>
      <c r="AR46" s="243"/>
    </row>
    <row r="47" spans="2:44" s="242" customFormat="1" ht="12" customHeight="1">
      <c r="B47" s="243"/>
      <c r="C47" s="237" t="s">
        <v>431</v>
      </c>
      <c r="L47" s="262" t="str">
        <f>IF(K8="","",K8)</f>
        <v>Dačice</v>
      </c>
      <c r="AI47" s="237" t="s">
        <v>432</v>
      </c>
      <c r="AM47" s="560" t="str">
        <f>IF(AN8= "","",AN8)</f>
        <v>16. 8. 2023</v>
      </c>
      <c r="AN47" s="560"/>
      <c r="AR47" s="243"/>
    </row>
    <row r="48" spans="2:44" s="242" customFormat="1" ht="6.95" customHeight="1">
      <c r="B48" s="243"/>
      <c r="AR48" s="243"/>
    </row>
    <row r="49" spans="1:91" s="242" customFormat="1" ht="15.2" customHeight="1">
      <c r="B49" s="243"/>
      <c r="C49" s="237" t="s">
        <v>434</v>
      </c>
      <c r="L49" s="257" t="str">
        <f>IF(E11= "","",E11)</f>
        <v xml:space="preserve"> </v>
      </c>
      <c r="AI49" s="237" t="s">
        <v>55</v>
      </c>
      <c r="AM49" s="561" t="str">
        <f>IF(E17="","",E17)</f>
        <v>Ing.Zdeněk Hejtman, Dačice</v>
      </c>
      <c r="AN49" s="562"/>
      <c r="AO49" s="562"/>
      <c r="AP49" s="562"/>
      <c r="AR49" s="243"/>
      <c r="AS49" s="563" t="s">
        <v>452</v>
      </c>
      <c r="AT49" s="564"/>
      <c r="AU49" s="264"/>
      <c r="AV49" s="264"/>
      <c r="AW49" s="264"/>
      <c r="AX49" s="264"/>
      <c r="AY49" s="264"/>
      <c r="AZ49" s="264"/>
      <c r="BA49" s="264"/>
      <c r="BB49" s="264"/>
      <c r="BC49" s="264"/>
      <c r="BD49" s="265"/>
    </row>
    <row r="50" spans="1:91" s="242" customFormat="1" ht="15.2" customHeight="1">
      <c r="B50" s="243"/>
      <c r="C50" s="237" t="s">
        <v>435</v>
      </c>
      <c r="L50" s="257" t="str">
        <f>IF(E14= "Vyplň údaj","",E14)</f>
        <v/>
      </c>
      <c r="AI50" s="237" t="s">
        <v>439</v>
      </c>
      <c r="AM50" s="561" t="str">
        <f>IF(E20="","",E20)</f>
        <v xml:space="preserve"> </v>
      </c>
      <c r="AN50" s="562"/>
      <c r="AO50" s="562"/>
      <c r="AP50" s="562"/>
      <c r="AR50" s="243"/>
      <c r="AS50" s="565"/>
      <c r="AT50" s="566"/>
      <c r="BD50" s="267"/>
    </row>
    <row r="51" spans="1:91" s="242" customFormat="1" ht="10.9" customHeight="1">
      <c r="B51" s="243"/>
      <c r="AR51" s="243"/>
      <c r="AS51" s="565"/>
      <c r="AT51" s="566"/>
      <c r="BD51" s="267"/>
    </row>
    <row r="52" spans="1:91" s="242" customFormat="1" ht="29.25" customHeight="1">
      <c r="B52" s="243"/>
      <c r="C52" s="567" t="s">
        <v>453</v>
      </c>
      <c r="D52" s="568"/>
      <c r="E52" s="568"/>
      <c r="F52" s="568"/>
      <c r="G52" s="568"/>
      <c r="H52" s="268"/>
      <c r="I52" s="569" t="s">
        <v>454</v>
      </c>
      <c r="J52" s="568"/>
      <c r="K52" s="568"/>
      <c r="L52" s="568"/>
      <c r="M52" s="568"/>
      <c r="N52" s="568"/>
      <c r="O52" s="568"/>
      <c r="P52" s="568"/>
      <c r="Q52" s="568"/>
      <c r="R52" s="568"/>
      <c r="S52" s="568"/>
      <c r="T52" s="568"/>
      <c r="U52" s="568"/>
      <c r="V52" s="568"/>
      <c r="W52" s="568"/>
      <c r="X52" s="568"/>
      <c r="Y52" s="568"/>
      <c r="Z52" s="568"/>
      <c r="AA52" s="568"/>
      <c r="AB52" s="568"/>
      <c r="AC52" s="568"/>
      <c r="AD52" s="568"/>
      <c r="AE52" s="568"/>
      <c r="AF52" s="568"/>
      <c r="AG52" s="570" t="s">
        <v>455</v>
      </c>
      <c r="AH52" s="568"/>
      <c r="AI52" s="568"/>
      <c r="AJ52" s="568"/>
      <c r="AK52" s="568"/>
      <c r="AL52" s="568"/>
      <c r="AM52" s="568"/>
      <c r="AN52" s="569" t="s">
        <v>456</v>
      </c>
      <c r="AO52" s="568"/>
      <c r="AP52" s="568"/>
      <c r="AQ52" s="269" t="s">
        <v>457</v>
      </c>
      <c r="AR52" s="243"/>
      <c r="AS52" s="270" t="s">
        <v>458</v>
      </c>
      <c r="AT52" s="271" t="s">
        <v>459</v>
      </c>
      <c r="AU52" s="271" t="s">
        <v>460</v>
      </c>
      <c r="AV52" s="271" t="s">
        <v>461</v>
      </c>
      <c r="AW52" s="271" t="s">
        <v>462</v>
      </c>
      <c r="AX52" s="271" t="s">
        <v>463</v>
      </c>
      <c r="AY52" s="271" t="s">
        <v>464</v>
      </c>
      <c r="AZ52" s="271" t="s">
        <v>465</v>
      </c>
      <c r="BA52" s="271" t="s">
        <v>466</v>
      </c>
      <c r="BB52" s="271" t="s">
        <v>467</v>
      </c>
      <c r="BC52" s="271" t="s">
        <v>468</v>
      </c>
      <c r="BD52" s="272" t="s">
        <v>469</v>
      </c>
    </row>
    <row r="53" spans="1:91" s="242" customFormat="1" ht="10.9" customHeight="1">
      <c r="B53" s="243"/>
      <c r="AR53" s="243"/>
      <c r="AS53" s="273"/>
      <c r="AT53" s="264"/>
      <c r="AU53" s="264"/>
      <c r="AV53" s="264"/>
      <c r="AW53" s="264"/>
      <c r="AX53" s="264"/>
      <c r="AY53" s="264"/>
      <c r="AZ53" s="264"/>
      <c r="BA53" s="264"/>
      <c r="BB53" s="264"/>
      <c r="BC53" s="264"/>
      <c r="BD53" s="265"/>
    </row>
    <row r="54" spans="1:91" s="274" customFormat="1" ht="32.450000000000003" customHeight="1">
      <c r="B54" s="275"/>
      <c r="C54" s="276" t="s">
        <v>470</v>
      </c>
      <c r="D54" s="277"/>
      <c r="E54" s="277"/>
      <c r="F54" s="277"/>
      <c r="G54" s="277"/>
      <c r="H54" s="277"/>
      <c r="I54" s="277"/>
      <c r="J54" s="277"/>
      <c r="K54" s="277"/>
      <c r="L54" s="277"/>
      <c r="M54" s="277"/>
      <c r="N54" s="277"/>
      <c r="O54" s="277"/>
      <c r="P54" s="277"/>
      <c r="Q54" s="277"/>
      <c r="R54" s="277"/>
      <c r="S54" s="277"/>
      <c r="T54" s="277"/>
      <c r="U54" s="277"/>
      <c r="V54" s="277"/>
      <c r="W54" s="277"/>
      <c r="X54" s="277"/>
      <c r="Y54" s="277"/>
      <c r="Z54" s="277"/>
      <c r="AA54" s="277"/>
      <c r="AB54" s="277"/>
      <c r="AC54" s="277"/>
      <c r="AD54" s="277"/>
      <c r="AE54" s="277"/>
      <c r="AF54" s="277"/>
      <c r="AG54" s="571">
        <f>ROUND(AG55+AG58+AG61,2)</f>
        <v>0</v>
      </c>
      <c r="AH54" s="571"/>
      <c r="AI54" s="571"/>
      <c r="AJ54" s="571"/>
      <c r="AK54" s="571"/>
      <c r="AL54" s="571"/>
      <c r="AM54" s="571"/>
      <c r="AN54" s="572">
        <f t="shared" ref="AN54:AN61" si="0">SUM(AG54,AT54)</f>
        <v>0</v>
      </c>
      <c r="AO54" s="572"/>
      <c r="AP54" s="572"/>
      <c r="AQ54" s="279" t="s">
        <v>406</v>
      </c>
      <c r="AR54" s="275"/>
      <c r="AS54" s="280">
        <f>ROUND(AS55+AS58+AS61,2)</f>
        <v>0</v>
      </c>
      <c r="AT54" s="304">
        <f t="shared" ref="AT54:AT60" si="1">AG54*0.21</f>
        <v>0</v>
      </c>
      <c r="AU54" s="282">
        <f>ROUND(AU55+AU58+AU61,5)</f>
        <v>0</v>
      </c>
      <c r="AV54" s="281">
        <f>ROUND(AZ54*L29,2)</f>
        <v>0</v>
      </c>
      <c r="AW54" s="281">
        <f>ROUND(BA54*L30,2)</f>
        <v>0</v>
      </c>
      <c r="AX54" s="281">
        <f>ROUND(BB54*L29,2)</f>
        <v>0</v>
      </c>
      <c r="AY54" s="281">
        <f>ROUND(BC54*L30,2)</f>
        <v>0</v>
      </c>
      <c r="AZ54" s="281">
        <f>ROUND(AZ55+AZ58+AZ61,2)</f>
        <v>0</v>
      </c>
      <c r="BA54" s="281">
        <f>ROUND(BA55+BA58+BA61,2)</f>
        <v>0</v>
      </c>
      <c r="BB54" s="281">
        <f>ROUND(BB55+BB58+BB61,2)</f>
        <v>0</v>
      </c>
      <c r="BC54" s="281">
        <f>ROUND(BC55+BC58+BC61,2)</f>
        <v>0</v>
      </c>
      <c r="BD54" s="283">
        <f>ROUND(BD55+BD58+BD61,2)</f>
        <v>0</v>
      </c>
      <c r="BS54" s="284" t="s">
        <v>471</v>
      </c>
      <c r="BT54" s="284" t="s">
        <v>472</v>
      </c>
      <c r="BU54" s="285" t="s">
        <v>473</v>
      </c>
      <c r="BV54" s="284" t="s">
        <v>474</v>
      </c>
      <c r="BW54" s="284" t="s">
        <v>415</v>
      </c>
      <c r="BX54" s="284" t="s">
        <v>475</v>
      </c>
      <c r="CL54" s="284" t="s">
        <v>406</v>
      </c>
    </row>
    <row r="55" spans="1:91" s="286" customFormat="1" ht="16.5" customHeight="1">
      <c r="B55" s="287"/>
      <c r="C55" s="288"/>
      <c r="D55" s="573" t="s">
        <v>476</v>
      </c>
      <c r="E55" s="573"/>
      <c r="F55" s="573"/>
      <c r="G55" s="573"/>
      <c r="H55" s="573"/>
      <c r="I55" s="289"/>
      <c r="J55" s="573" t="s">
        <v>477</v>
      </c>
      <c r="K55" s="573"/>
      <c r="L55" s="573"/>
      <c r="M55" s="573"/>
      <c r="N55" s="573"/>
      <c r="O55" s="573"/>
      <c r="P55" s="573"/>
      <c r="Q55" s="573"/>
      <c r="R55" s="573"/>
      <c r="S55" s="573"/>
      <c r="T55" s="573"/>
      <c r="U55" s="573"/>
      <c r="V55" s="573"/>
      <c r="W55" s="573"/>
      <c r="X55" s="573"/>
      <c r="Y55" s="573"/>
      <c r="Z55" s="573"/>
      <c r="AA55" s="573"/>
      <c r="AB55" s="573"/>
      <c r="AC55" s="573"/>
      <c r="AD55" s="573"/>
      <c r="AE55" s="573"/>
      <c r="AF55" s="573"/>
      <c r="AG55" s="574">
        <f>ROUND(SUM(AG56:AG57),2)</f>
        <v>0</v>
      </c>
      <c r="AH55" s="575"/>
      <c r="AI55" s="575"/>
      <c r="AJ55" s="575"/>
      <c r="AK55" s="575"/>
      <c r="AL55" s="575"/>
      <c r="AM55" s="575"/>
      <c r="AN55" s="576">
        <f t="shared" si="0"/>
        <v>0</v>
      </c>
      <c r="AO55" s="575"/>
      <c r="AP55" s="575"/>
      <c r="AQ55" s="290" t="s">
        <v>478</v>
      </c>
      <c r="AR55" s="287"/>
      <c r="AS55" s="291">
        <f>ROUND(SUM(AS56:AS57),2)</f>
        <v>0</v>
      </c>
      <c r="AT55" s="304">
        <f t="shared" si="1"/>
        <v>0</v>
      </c>
      <c r="AU55" s="293">
        <f>ROUND(SUM(AU56:AU57),5)</f>
        <v>0</v>
      </c>
      <c r="AV55" s="292">
        <f>ROUND(AZ55*L29,2)</f>
        <v>0</v>
      </c>
      <c r="AW55" s="292">
        <f>ROUND(BA55*L30,2)</f>
        <v>0</v>
      </c>
      <c r="AX55" s="292">
        <f>ROUND(BB55*L29,2)</f>
        <v>0</v>
      </c>
      <c r="AY55" s="292">
        <f>ROUND(BC55*L30,2)</f>
        <v>0</v>
      </c>
      <c r="AZ55" s="292">
        <f>ROUND(SUM(AZ56:AZ57),2)</f>
        <v>0</v>
      </c>
      <c r="BA55" s="292">
        <f>ROUND(SUM(BA56:BA57),2)</f>
        <v>0</v>
      </c>
      <c r="BB55" s="292">
        <f>ROUND(SUM(BB56:BB57),2)</f>
        <v>0</v>
      </c>
      <c r="BC55" s="292">
        <f>ROUND(SUM(BC56:BC57),2)</f>
        <v>0</v>
      </c>
      <c r="BD55" s="294">
        <f>ROUND(SUM(BD56:BD57),2)</f>
        <v>0</v>
      </c>
      <c r="BS55" s="295" t="s">
        <v>471</v>
      </c>
      <c r="BT55" s="295" t="s">
        <v>87</v>
      </c>
      <c r="BU55" s="295" t="s">
        <v>473</v>
      </c>
      <c r="BV55" s="295" t="s">
        <v>474</v>
      </c>
      <c r="BW55" s="295" t="s">
        <v>479</v>
      </c>
      <c r="BX55" s="295" t="s">
        <v>415</v>
      </c>
      <c r="CL55" s="295" t="s">
        <v>406</v>
      </c>
      <c r="CM55" s="295" t="s">
        <v>293</v>
      </c>
    </row>
    <row r="56" spans="1:91" s="257" customFormat="1" ht="23.25" customHeight="1">
      <c r="A56" s="296" t="s">
        <v>480</v>
      </c>
      <c r="B56" s="258"/>
      <c r="C56" s="297"/>
      <c r="D56" s="297"/>
      <c r="E56" s="577" t="s">
        <v>481</v>
      </c>
      <c r="F56" s="577"/>
      <c r="G56" s="577"/>
      <c r="H56" s="577"/>
      <c r="I56" s="577"/>
      <c r="J56" s="297"/>
      <c r="K56" s="577" t="s">
        <v>482</v>
      </c>
      <c r="L56" s="577"/>
      <c r="M56" s="577"/>
      <c r="N56" s="577"/>
      <c r="O56" s="577"/>
      <c r="P56" s="577"/>
      <c r="Q56" s="577"/>
      <c r="R56" s="577"/>
      <c r="S56" s="577"/>
      <c r="T56" s="577"/>
      <c r="U56" s="577"/>
      <c r="V56" s="577"/>
      <c r="W56" s="577"/>
      <c r="X56" s="577"/>
      <c r="Y56" s="577"/>
      <c r="Z56" s="577"/>
      <c r="AA56" s="577"/>
      <c r="AB56" s="577"/>
      <c r="AC56" s="577"/>
      <c r="AD56" s="577"/>
      <c r="AE56" s="577"/>
      <c r="AF56" s="577"/>
      <c r="AG56" s="578">
        <f>'01 - hlavní řad PP DN 250...'!J32</f>
        <v>0</v>
      </c>
      <c r="AH56" s="579"/>
      <c r="AI56" s="579"/>
      <c r="AJ56" s="579"/>
      <c r="AK56" s="579"/>
      <c r="AL56" s="579"/>
      <c r="AM56" s="579"/>
      <c r="AN56" s="578">
        <f t="shared" si="0"/>
        <v>0</v>
      </c>
      <c r="AO56" s="579"/>
      <c r="AP56" s="579"/>
      <c r="AQ56" s="298" t="s">
        <v>483</v>
      </c>
      <c r="AR56" s="258"/>
      <c r="AS56" s="299">
        <v>0</v>
      </c>
      <c r="AT56" s="304">
        <f t="shared" si="1"/>
        <v>0</v>
      </c>
      <c r="AU56" s="301">
        <f>'[4]01 - hlavní řad PP DN 250...'!P93</f>
        <v>0</v>
      </c>
      <c r="AV56" s="300">
        <f>'[4]01 - hlavní řad PP DN 250...'!J35</f>
        <v>0</v>
      </c>
      <c r="AW56" s="300">
        <f>'[4]01 - hlavní řad PP DN 250...'!J36</f>
        <v>0</v>
      </c>
      <c r="AX56" s="300">
        <f>'[4]01 - hlavní řad PP DN 250...'!J37</f>
        <v>0</v>
      </c>
      <c r="AY56" s="300">
        <f>'[4]01 - hlavní řad PP DN 250...'!J38</f>
        <v>0</v>
      </c>
      <c r="AZ56" s="300">
        <f>'[4]01 - hlavní řad PP DN 250...'!F35</f>
        <v>0</v>
      </c>
      <c r="BA56" s="300">
        <f>'[4]01 - hlavní řad PP DN 250...'!F36</f>
        <v>0</v>
      </c>
      <c r="BB56" s="300">
        <f>'[4]01 - hlavní řad PP DN 250...'!F37</f>
        <v>0</v>
      </c>
      <c r="BC56" s="300">
        <f>'[4]01 - hlavní řad PP DN 250...'!F38</f>
        <v>0</v>
      </c>
      <c r="BD56" s="302">
        <f>'[4]01 - hlavní řad PP DN 250...'!F39</f>
        <v>0</v>
      </c>
      <c r="BT56" s="235" t="s">
        <v>293</v>
      </c>
      <c r="BV56" s="235" t="s">
        <v>474</v>
      </c>
      <c r="BW56" s="235" t="s">
        <v>484</v>
      </c>
      <c r="BX56" s="235" t="s">
        <v>479</v>
      </c>
      <c r="CL56" s="235" t="s">
        <v>406</v>
      </c>
    </row>
    <row r="57" spans="1:91" s="257" customFormat="1" ht="23.25" customHeight="1">
      <c r="A57" s="296" t="s">
        <v>480</v>
      </c>
      <c r="B57" s="258"/>
      <c r="C57" s="297"/>
      <c r="D57" s="297"/>
      <c r="E57" s="577" t="s">
        <v>485</v>
      </c>
      <c r="F57" s="577"/>
      <c r="G57" s="577"/>
      <c r="H57" s="577"/>
      <c r="I57" s="577"/>
      <c r="J57" s="297"/>
      <c r="K57" s="577" t="s">
        <v>486</v>
      </c>
      <c r="L57" s="577"/>
      <c r="M57" s="577"/>
      <c r="N57" s="577"/>
      <c r="O57" s="577"/>
      <c r="P57" s="577"/>
      <c r="Q57" s="577"/>
      <c r="R57" s="577"/>
      <c r="S57" s="577"/>
      <c r="T57" s="577"/>
      <c r="U57" s="577"/>
      <c r="V57" s="577"/>
      <c r="W57" s="577"/>
      <c r="X57" s="577"/>
      <c r="Y57" s="577"/>
      <c r="Z57" s="577"/>
      <c r="AA57" s="577"/>
      <c r="AB57" s="577"/>
      <c r="AC57" s="577"/>
      <c r="AD57" s="577"/>
      <c r="AE57" s="577"/>
      <c r="AF57" s="577"/>
      <c r="AG57" s="578">
        <f>'02 - přípojky PVC KG DN 1...'!J32</f>
        <v>0</v>
      </c>
      <c r="AH57" s="579"/>
      <c r="AI57" s="579"/>
      <c r="AJ57" s="579"/>
      <c r="AK57" s="579"/>
      <c r="AL57" s="579"/>
      <c r="AM57" s="579"/>
      <c r="AN57" s="578">
        <f t="shared" si="0"/>
        <v>0</v>
      </c>
      <c r="AO57" s="579"/>
      <c r="AP57" s="579"/>
      <c r="AQ57" s="298" t="s">
        <v>483</v>
      </c>
      <c r="AR57" s="258"/>
      <c r="AS57" s="299">
        <v>0</v>
      </c>
      <c r="AT57" s="304">
        <f>AG57*0.21</f>
        <v>0</v>
      </c>
      <c r="AU57" s="301">
        <f>'[4]02 - přípojky PVC KG DN 1...'!P90</f>
        <v>0</v>
      </c>
      <c r="AV57" s="300">
        <f>'[4]02 - přípojky PVC KG DN 1...'!J35</f>
        <v>0</v>
      </c>
      <c r="AW57" s="300">
        <f>'[4]02 - přípojky PVC KG DN 1...'!J36</f>
        <v>0</v>
      </c>
      <c r="AX57" s="300">
        <f>'[4]02 - přípojky PVC KG DN 1...'!J37</f>
        <v>0</v>
      </c>
      <c r="AY57" s="300">
        <f>'[4]02 - přípojky PVC KG DN 1...'!J38</f>
        <v>0</v>
      </c>
      <c r="AZ57" s="300">
        <f>'[4]02 - přípojky PVC KG DN 1...'!F35</f>
        <v>0</v>
      </c>
      <c r="BA57" s="300">
        <f>'[4]02 - přípojky PVC KG DN 1...'!F36</f>
        <v>0</v>
      </c>
      <c r="BB57" s="300">
        <f>'[4]02 - přípojky PVC KG DN 1...'!F37</f>
        <v>0</v>
      </c>
      <c r="BC57" s="300">
        <f>'[4]02 - přípojky PVC KG DN 1...'!F38</f>
        <v>0</v>
      </c>
      <c r="BD57" s="302">
        <f>'[4]02 - přípojky PVC KG DN 1...'!F39</f>
        <v>0</v>
      </c>
      <c r="BT57" s="235" t="s">
        <v>293</v>
      </c>
      <c r="BV57" s="235" t="s">
        <v>474</v>
      </c>
      <c r="BW57" s="235" t="s">
        <v>487</v>
      </c>
      <c r="BX57" s="235" t="s">
        <v>479</v>
      </c>
      <c r="CL57" s="235" t="s">
        <v>406</v>
      </c>
    </row>
    <row r="58" spans="1:91" s="286" customFormat="1" ht="16.5" customHeight="1">
      <c r="B58" s="287"/>
      <c r="C58" s="288"/>
      <c r="D58" s="573" t="s">
        <v>488</v>
      </c>
      <c r="E58" s="573"/>
      <c r="F58" s="573"/>
      <c r="G58" s="573"/>
      <c r="H58" s="573"/>
      <c r="I58" s="289"/>
      <c r="J58" s="573" t="s">
        <v>489</v>
      </c>
      <c r="K58" s="573"/>
      <c r="L58" s="573"/>
      <c r="M58" s="573"/>
      <c r="N58" s="573"/>
      <c r="O58" s="573"/>
      <c r="P58" s="573"/>
      <c r="Q58" s="573"/>
      <c r="R58" s="573"/>
      <c r="S58" s="573"/>
      <c r="T58" s="573"/>
      <c r="U58" s="573"/>
      <c r="V58" s="573"/>
      <c r="W58" s="573"/>
      <c r="X58" s="573"/>
      <c r="Y58" s="573"/>
      <c r="Z58" s="573"/>
      <c r="AA58" s="573"/>
      <c r="AB58" s="573"/>
      <c r="AC58" s="573"/>
      <c r="AD58" s="573"/>
      <c r="AE58" s="573"/>
      <c r="AF58" s="573"/>
      <c r="AG58" s="574">
        <f>ROUND(SUM(AG59:AG60),2)</f>
        <v>0</v>
      </c>
      <c r="AH58" s="575"/>
      <c r="AI58" s="575"/>
      <c r="AJ58" s="575"/>
      <c r="AK58" s="575"/>
      <c r="AL58" s="575"/>
      <c r="AM58" s="575"/>
      <c r="AN58" s="576">
        <f t="shared" si="0"/>
        <v>0</v>
      </c>
      <c r="AO58" s="575"/>
      <c r="AP58" s="575"/>
      <c r="AQ58" s="290" t="s">
        <v>478</v>
      </c>
      <c r="AR58" s="287"/>
      <c r="AS58" s="291">
        <f>ROUND(SUM(AS59:AS60),2)</f>
        <v>0</v>
      </c>
      <c r="AT58" s="304">
        <f t="shared" si="1"/>
        <v>0</v>
      </c>
      <c r="AU58" s="293">
        <f>ROUND(SUM(AU59:AU60),5)</f>
        <v>0</v>
      </c>
      <c r="AV58" s="292">
        <f>ROUND(AZ58*L29,2)</f>
        <v>0</v>
      </c>
      <c r="AW58" s="292">
        <f>ROUND(BA58*L30,2)</f>
        <v>0</v>
      </c>
      <c r="AX58" s="292">
        <f>ROUND(BB58*L29,2)</f>
        <v>0</v>
      </c>
      <c r="AY58" s="292">
        <f>ROUND(BC58*L30,2)</f>
        <v>0</v>
      </c>
      <c r="AZ58" s="292">
        <f>ROUND(SUM(AZ59:AZ60),2)</f>
        <v>0</v>
      </c>
      <c r="BA58" s="292">
        <f>ROUND(SUM(BA59:BA60),2)</f>
        <v>0</v>
      </c>
      <c r="BB58" s="292">
        <f>ROUND(SUM(BB59:BB60),2)</f>
        <v>0</v>
      </c>
      <c r="BC58" s="292">
        <f>ROUND(SUM(BC59:BC60),2)</f>
        <v>0</v>
      </c>
      <c r="BD58" s="294">
        <f>ROUND(SUM(BD59:BD60),2)</f>
        <v>0</v>
      </c>
      <c r="BS58" s="295" t="s">
        <v>471</v>
      </c>
      <c r="BT58" s="295" t="s">
        <v>87</v>
      </c>
      <c r="BU58" s="295" t="s">
        <v>473</v>
      </c>
      <c r="BV58" s="295" t="s">
        <v>474</v>
      </c>
      <c r="BW58" s="295" t="s">
        <v>490</v>
      </c>
      <c r="BX58" s="295" t="s">
        <v>415</v>
      </c>
      <c r="CL58" s="295" t="s">
        <v>406</v>
      </c>
      <c r="CM58" s="295" t="s">
        <v>293</v>
      </c>
    </row>
    <row r="59" spans="1:91" s="257" customFormat="1" ht="23.25" customHeight="1">
      <c r="A59" s="296" t="s">
        <v>480</v>
      </c>
      <c r="B59" s="258"/>
      <c r="C59" s="297"/>
      <c r="D59" s="297"/>
      <c r="E59" s="577" t="s">
        <v>481</v>
      </c>
      <c r="F59" s="577"/>
      <c r="G59" s="577"/>
      <c r="H59" s="577"/>
      <c r="I59" s="577"/>
      <c r="J59" s="297"/>
      <c r="K59" s="577" t="s">
        <v>491</v>
      </c>
      <c r="L59" s="577"/>
      <c r="M59" s="577"/>
      <c r="N59" s="577"/>
      <c r="O59" s="577"/>
      <c r="P59" s="577"/>
      <c r="Q59" s="577"/>
      <c r="R59" s="577"/>
      <c r="S59" s="577"/>
      <c r="T59" s="577"/>
      <c r="U59" s="577"/>
      <c r="V59" s="577"/>
      <c r="W59" s="577"/>
      <c r="X59" s="577"/>
      <c r="Y59" s="577"/>
      <c r="Z59" s="577"/>
      <c r="AA59" s="577"/>
      <c r="AB59" s="577"/>
      <c r="AC59" s="577"/>
      <c r="AD59" s="577"/>
      <c r="AE59" s="577"/>
      <c r="AF59" s="577"/>
      <c r="AG59" s="578">
        <f>'01 - hlavní řad PE100RC D...'!J32</f>
        <v>0</v>
      </c>
      <c r="AH59" s="579"/>
      <c r="AI59" s="579"/>
      <c r="AJ59" s="579"/>
      <c r="AK59" s="579"/>
      <c r="AL59" s="579"/>
      <c r="AM59" s="579"/>
      <c r="AN59" s="578">
        <f t="shared" si="0"/>
        <v>0</v>
      </c>
      <c r="AO59" s="579"/>
      <c r="AP59" s="579"/>
      <c r="AQ59" s="298" t="s">
        <v>483</v>
      </c>
      <c r="AR59" s="258"/>
      <c r="AS59" s="299">
        <v>0</v>
      </c>
      <c r="AT59" s="304">
        <f t="shared" si="1"/>
        <v>0</v>
      </c>
      <c r="AU59" s="301">
        <f>'[4]01 - hlavní řad PE100RC D...'!P93</f>
        <v>0</v>
      </c>
      <c r="AV59" s="300">
        <f>'[4]01 - hlavní řad PE100RC D...'!J35</f>
        <v>0</v>
      </c>
      <c r="AW59" s="300">
        <f>'[4]01 - hlavní řad PE100RC D...'!J36</f>
        <v>0</v>
      </c>
      <c r="AX59" s="300">
        <f>'[4]01 - hlavní řad PE100RC D...'!J37</f>
        <v>0</v>
      </c>
      <c r="AY59" s="300">
        <f>'[4]01 - hlavní řad PE100RC D...'!J38</f>
        <v>0</v>
      </c>
      <c r="AZ59" s="300">
        <f>'[4]01 - hlavní řad PE100RC D...'!F35</f>
        <v>0</v>
      </c>
      <c r="BA59" s="300">
        <f>'[4]01 - hlavní řad PE100RC D...'!F36</f>
        <v>0</v>
      </c>
      <c r="BB59" s="300">
        <f>'[4]01 - hlavní řad PE100RC D...'!F37</f>
        <v>0</v>
      </c>
      <c r="BC59" s="300">
        <f>'[4]01 - hlavní řad PE100RC D...'!F38</f>
        <v>0</v>
      </c>
      <c r="BD59" s="302">
        <f>'[4]01 - hlavní řad PE100RC D...'!F39</f>
        <v>0</v>
      </c>
      <c r="BT59" s="235" t="s">
        <v>293</v>
      </c>
      <c r="BV59" s="235" t="s">
        <v>474</v>
      </c>
      <c r="BW59" s="235" t="s">
        <v>492</v>
      </c>
      <c r="BX59" s="235" t="s">
        <v>490</v>
      </c>
      <c r="CL59" s="235" t="s">
        <v>406</v>
      </c>
    </row>
    <row r="60" spans="1:91" s="257" customFormat="1" ht="23.25" customHeight="1">
      <c r="A60" s="296" t="s">
        <v>480</v>
      </c>
      <c r="B60" s="258"/>
      <c r="C60" s="297"/>
      <c r="D60" s="297"/>
      <c r="E60" s="577" t="s">
        <v>485</v>
      </c>
      <c r="F60" s="577"/>
      <c r="G60" s="577"/>
      <c r="H60" s="577"/>
      <c r="I60" s="577"/>
      <c r="J60" s="297"/>
      <c r="K60" s="577" t="s">
        <v>493</v>
      </c>
      <c r="L60" s="577"/>
      <c r="M60" s="577"/>
      <c r="N60" s="577"/>
      <c r="O60" s="577"/>
      <c r="P60" s="577"/>
      <c r="Q60" s="577"/>
      <c r="R60" s="577"/>
      <c r="S60" s="577"/>
      <c r="T60" s="577"/>
      <c r="U60" s="577"/>
      <c r="V60" s="577"/>
      <c r="W60" s="577"/>
      <c r="X60" s="577"/>
      <c r="Y60" s="577"/>
      <c r="Z60" s="577"/>
      <c r="AA60" s="577"/>
      <c r="AB60" s="577"/>
      <c r="AC60" s="577"/>
      <c r="AD60" s="577"/>
      <c r="AE60" s="577"/>
      <c r="AF60" s="577"/>
      <c r="AG60" s="578">
        <f>'02 - přípojky PE100RC D40...'!J32</f>
        <v>0</v>
      </c>
      <c r="AH60" s="579"/>
      <c r="AI60" s="579"/>
      <c r="AJ60" s="579"/>
      <c r="AK60" s="579"/>
      <c r="AL60" s="579"/>
      <c r="AM60" s="579"/>
      <c r="AN60" s="578">
        <f t="shared" si="0"/>
        <v>0</v>
      </c>
      <c r="AO60" s="579"/>
      <c r="AP60" s="579"/>
      <c r="AQ60" s="298" t="s">
        <v>483</v>
      </c>
      <c r="AR60" s="258"/>
      <c r="AS60" s="299">
        <v>0</v>
      </c>
      <c r="AT60" s="304">
        <f t="shared" si="1"/>
        <v>0</v>
      </c>
      <c r="AU60" s="301">
        <f>'[4]02 - přípojky PE100RC D40...'!P92</f>
        <v>0</v>
      </c>
      <c r="AV60" s="300">
        <f>'[4]02 - přípojky PE100RC D40...'!J35</f>
        <v>0</v>
      </c>
      <c r="AW60" s="300">
        <f>'[4]02 - přípojky PE100RC D40...'!J36</f>
        <v>0</v>
      </c>
      <c r="AX60" s="300">
        <f>'[4]02 - přípojky PE100RC D40...'!J37</f>
        <v>0</v>
      </c>
      <c r="AY60" s="300">
        <f>'[4]02 - přípojky PE100RC D40...'!J38</f>
        <v>0</v>
      </c>
      <c r="AZ60" s="300">
        <f>'[4]02 - přípojky PE100RC D40...'!F35</f>
        <v>0</v>
      </c>
      <c r="BA60" s="300">
        <f>'[4]02 - přípojky PE100RC D40...'!F36</f>
        <v>0</v>
      </c>
      <c r="BB60" s="300">
        <f>'[4]02 - přípojky PE100RC D40...'!F37</f>
        <v>0</v>
      </c>
      <c r="BC60" s="300">
        <f>'[4]02 - přípojky PE100RC D40...'!F38</f>
        <v>0</v>
      </c>
      <c r="BD60" s="302">
        <f>'[4]02 - přípojky PE100RC D40...'!F39</f>
        <v>0</v>
      </c>
      <c r="BT60" s="235" t="s">
        <v>293</v>
      </c>
      <c r="BV60" s="235" t="s">
        <v>474</v>
      </c>
      <c r="BW60" s="235" t="s">
        <v>494</v>
      </c>
      <c r="BX60" s="235" t="s">
        <v>490</v>
      </c>
      <c r="CL60" s="235" t="s">
        <v>406</v>
      </c>
    </row>
    <row r="61" spans="1:91" s="286" customFormat="1" ht="16.5" customHeight="1">
      <c r="A61" s="296" t="s">
        <v>480</v>
      </c>
      <c r="B61" s="287"/>
      <c r="C61" s="288"/>
      <c r="D61" s="573" t="s">
        <v>495</v>
      </c>
      <c r="E61" s="573"/>
      <c r="F61" s="573"/>
      <c r="G61" s="573"/>
      <c r="H61" s="573"/>
      <c r="I61" s="289"/>
      <c r="J61" s="573" t="s">
        <v>496</v>
      </c>
      <c r="K61" s="573"/>
      <c r="L61" s="573"/>
      <c r="M61" s="573"/>
      <c r="N61" s="573"/>
      <c r="O61" s="573"/>
      <c r="P61" s="573"/>
      <c r="Q61" s="573"/>
      <c r="R61" s="573"/>
      <c r="S61" s="573"/>
      <c r="T61" s="573"/>
      <c r="U61" s="573"/>
      <c r="V61" s="573"/>
      <c r="W61" s="573"/>
      <c r="X61" s="573"/>
      <c r="Y61" s="573"/>
      <c r="Z61" s="573"/>
      <c r="AA61" s="573"/>
      <c r="AB61" s="573"/>
      <c r="AC61" s="573"/>
      <c r="AD61" s="573"/>
      <c r="AE61" s="573"/>
      <c r="AF61" s="573"/>
      <c r="AG61" s="576">
        <f>'VON - Vedlejší a ostatní ...'!J30</f>
        <v>0</v>
      </c>
      <c r="AH61" s="575"/>
      <c r="AI61" s="575"/>
      <c r="AJ61" s="575"/>
      <c r="AK61" s="575"/>
      <c r="AL61" s="575"/>
      <c r="AM61" s="575"/>
      <c r="AN61" s="576">
        <f t="shared" si="0"/>
        <v>0</v>
      </c>
      <c r="AO61" s="575"/>
      <c r="AP61" s="575"/>
      <c r="AQ61" s="290" t="s">
        <v>495</v>
      </c>
      <c r="AR61" s="287"/>
      <c r="AS61" s="303">
        <v>0</v>
      </c>
      <c r="AT61" s="304">
        <f>AG61*0.21</f>
        <v>0</v>
      </c>
      <c r="AU61" s="305">
        <f>'[4]VON - Vedlejší a ostatní ...'!P83</f>
        <v>0</v>
      </c>
      <c r="AV61" s="304">
        <f>'[4]VON - Vedlejší a ostatní ...'!J33</f>
        <v>0</v>
      </c>
      <c r="AW61" s="304">
        <f>'[4]VON - Vedlejší a ostatní ...'!J34</f>
        <v>0</v>
      </c>
      <c r="AX61" s="304">
        <f>'[4]VON - Vedlejší a ostatní ...'!J35</f>
        <v>0</v>
      </c>
      <c r="AY61" s="304">
        <f>'[4]VON - Vedlejší a ostatní ...'!J36</f>
        <v>0</v>
      </c>
      <c r="AZ61" s="304">
        <f>'[4]VON - Vedlejší a ostatní ...'!F33</f>
        <v>0</v>
      </c>
      <c r="BA61" s="304">
        <f>'[4]VON - Vedlejší a ostatní ...'!F34</f>
        <v>0</v>
      </c>
      <c r="BB61" s="304">
        <f>'[4]VON - Vedlejší a ostatní ...'!F35</f>
        <v>0</v>
      </c>
      <c r="BC61" s="304">
        <f>'[4]VON - Vedlejší a ostatní ...'!F36</f>
        <v>0</v>
      </c>
      <c r="BD61" s="306">
        <f>'[4]VON - Vedlejší a ostatní ...'!F37</f>
        <v>0</v>
      </c>
      <c r="BT61" s="295" t="s">
        <v>87</v>
      </c>
      <c r="BV61" s="295" t="s">
        <v>474</v>
      </c>
      <c r="BW61" s="295" t="s">
        <v>497</v>
      </c>
      <c r="BX61" s="295" t="s">
        <v>415</v>
      </c>
      <c r="CL61" s="295" t="s">
        <v>406</v>
      </c>
      <c r="CM61" s="295" t="s">
        <v>293</v>
      </c>
    </row>
    <row r="62" spans="1:91" s="242" customFormat="1" ht="30" customHeight="1">
      <c r="B62" s="243"/>
      <c r="AR62" s="243"/>
    </row>
    <row r="63" spans="1:91" s="242" customFormat="1" ht="6.95" customHeight="1">
      <c r="B63" s="253"/>
      <c r="C63" s="254"/>
      <c r="D63" s="254"/>
      <c r="E63" s="254"/>
      <c r="F63" s="254"/>
      <c r="G63" s="254"/>
      <c r="H63" s="254"/>
      <c r="I63" s="254"/>
      <c r="J63" s="254"/>
      <c r="K63" s="254"/>
      <c r="L63" s="254"/>
      <c r="M63" s="254"/>
      <c r="N63" s="254"/>
      <c r="O63" s="254"/>
      <c r="P63" s="254"/>
      <c r="Q63" s="254"/>
      <c r="R63" s="254"/>
      <c r="S63" s="254"/>
      <c r="T63" s="254"/>
      <c r="U63" s="254"/>
      <c r="V63" s="254"/>
      <c r="W63" s="254"/>
      <c r="X63" s="254"/>
      <c r="Y63" s="254"/>
      <c r="Z63" s="254"/>
      <c r="AA63" s="254"/>
      <c r="AB63" s="254"/>
      <c r="AC63" s="254"/>
      <c r="AD63" s="254"/>
      <c r="AE63" s="254"/>
      <c r="AF63" s="254"/>
      <c r="AG63" s="254"/>
      <c r="AH63" s="254"/>
      <c r="AI63" s="254"/>
      <c r="AJ63" s="254"/>
      <c r="AK63" s="254"/>
      <c r="AL63" s="254"/>
      <c r="AM63" s="254"/>
      <c r="AN63" s="254"/>
      <c r="AO63" s="254"/>
      <c r="AP63" s="254"/>
      <c r="AQ63" s="254"/>
      <c r="AR63" s="243"/>
    </row>
  </sheetData>
  <mergeCells count="66">
    <mergeCell ref="E60:I60"/>
    <mergeCell ref="K60:AF60"/>
    <mergeCell ref="AG60:AM60"/>
    <mergeCell ref="AN60:AP60"/>
    <mergeCell ref="D61:H61"/>
    <mergeCell ref="J61:AF61"/>
    <mergeCell ref="AG61:AM61"/>
    <mergeCell ref="AN61:AP61"/>
    <mergeCell ref="D58:H58"/>
    <mergeCell ref="J58:AF58"/>
    <mergeCell ref="AG58:AM58"/>
    <mergeCell ref="AN58:AP58"/>
    <mergeCell ref="E59:I59"/>
    <mergeCell ref="K59:AF59"/>
    <mergeCell ref="AG59:AM59"/>
    <mergeCell ref="AN59:AP59"/>
    <mergeCell ref="E56:I56"/>
    <mergeCell ref="K56:AF56"/>
    <mergeCell ref="AG56:AM56"/>
    <mergeCell ref="AN56:AP56"/>
    <mergeCell ref="E57:I57"/>
    <mergeCell ref="K57:AF57"/>
    <mergeCell ref="AG57:AM57"/>
    <mergeCell ref="AN57:AP57"/>
    <mergeCell ref="AG54:AM54"/>
    <mergeCell ref="AN54:AP54"/>
    <mergeCell ref="D55:H55"/>
    <mergeCell ref="J55:AF55"/>
    <mergeCell ref="AG55:AM55"/>
    <mergeCell ref="AN55:AP5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AR2:BE2"/>
    <mergeCell ref="K5:AO5"/>
    <mergeCell ref="BE5:BE32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</mergeCells>
  <hyperlinks>
    <hyperlink ref="A56" location="'01 - hlavní řad PP DN 250...'!C2" display="/" xr:uid="{1F6EC460-C0FC-4A27-8A50-A9B9C8EA3E87}"/>
    <hyperlink ref="A57" location="'02 - přípojky PVC KG DN 1...'!C2" display="/" xr:uid="{D460D11F-EA04-4FCE-B27A-C1EB942584AF}"/>
    <hyperlink ref="A59" location="'01 - hlavní řad PE100RC D...'!C2" display="/" xr:uid="{6E0AC53A-2844-4F73-BAB0-B1A4C0AA60AC}"/>
    <hyperlink ref="A60" location="'02 - přípojky PE100RC D40...'!C2" display="/" xr:uid="{B7CE1DE1-AC0E-49ED-84ED-643BAD52785A}"/>
    <hyperlink ref="A61" location="'VON - Vedlejší a ostatní ...'!C2" display="/" xr:uid="{1927DB59-7B1B-4C7B-9DED-CF5A8D7C40E3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A30F3-5BEA-40C4-B184-F6AB8AC1B130}">
  <sheetPr>
    <pageSetUpPr fitToPage="1"/>
  </sheetPr>
  <dimension ref="B2:BM356"/>
  <sheetViews>
    <sheetView showGridLines="0" topLeftCell="A21" workbookViewId="0">
      <selection activeCell="I96" sqref="I96"/>
    </sheetView>
  </sheetViews>
  <sheetFormatPr defaultRowHeight="11.25"/>
  <cols>
    <col min="1" max="1" width="7.140625" style="226" customWidth="1"/>
    <col min="2" max="2" width="1" style="226" customWidth="1"/>
    <col min="3" max="3" width="3.5703125" style="226" customWidth="1"/>
    <col min="4" max="4" width="3.7109375" style="226" customWidth="1"/>
    <col min="5" max="5" width="14.7109375" style="226" customWidth="1"/>
    <col min="6" max="6" width="43.5703125" style="226" customWidth="1"/>
    <col min="7" max="7" width="6.42578125" style="226" customWidth="1"/>
    <col min="8" max="8" width="12" style="226" customWidth="1"/>
    <col min="9" max="9" width="13.5703125" style="226" customWidth="1"/>
    <col min="10" max="11" width="19.140625" style="226" customWidth="1"/>
    <col min="12" max="12" width="8" style="226" customWidth="1"/>
    <col min="13" max="13" width="9.28515625" style="226" hidden="1" customWidth="1"/>
    <col min="14" max="14" width="9.140625" style="226"/>
    <col min="15" max="20" width="12.140625" style="226" hidden="1" customWidth="1"/>
    <col min="21" max="21" width="14" style="226" hidden="1" customWidth="1"/>
    <col min="22" max="22" width="10.5703125" style="226" customWidth="1"/>
    <col min="23" max="23" width="14" style="226" customWidth="1"/>
    <col min="24" max="24" width="10.5703125" style="226" customWidth="1"/>
    <col min="25" max="25" width="12.85546875" style="226" customWidth="1"/>
    <col min="26" max="26" width="9.42578125" style="226" customWidth="1"/>
    <col min="27" max="27" width="12.85546875" style="226" customWidth="1"/>
    <col min="28" max="28" width="14" style="226" customWidth="1"/>
    <col min="29" max="29" width="9.42578125" style="226" customWidth="1"/>
    <col min="30" max="30" width="12.85546875" style="226" customWidth="1"/>
    <col min="31" max="31" width="14" style="226" customWidth="1"/>
    <col min="32" max="16384" width="9.140625" style="226"/>
  </cols>
  <sheetData>
    <row r="2" spans="2:46" ht="36.950000000000003" customHeight="1">
      <c r="L2" s="538" t="s">
        <v>416</v>
      </c>
      <c r="M2" s="539"/>
      <c r="N2" s="539"/>
      <c r="O2" s="539"/>
      <c r="P2" s="539"/>
      <c r="Q2" s="539"/>
      <c r="R2" s="539"/>
      <c r="S2" s="539"/>
      <c r="T2" s="539"/>
      <c r="U2" s="539"/>
      <c r="V2" s="539"/>
      <c r="AT2" s="227" t="s">
        <v>484</v>
      </c>
    </row>
    <row r="3" spans="2:46" ht="6.95" customHeight="1">
      <c r="B3" s="228"/>
      <c r="C3" s="229"/>
      <c r="D3" s="229"/>
      <c r="E3" s="229"/>
      <c r="F3" s="229"/>
      <c r="G3" s="229"/>
      <c r="H3" s="229"/>
      <c r="I3" s="229"/>
      <c r="J3" s="229"/>
      <c r="K3" s="229"/>
      <c r="L3" s="230"/>
      <c r="AT3" s="227" t="s">
        <v>293</v>
      </c>
    </row>
    <row r="4" spans="2:46" ht="24.95" customHeight="1">
      <c r="B4" s="230"/>
      <c r="D4" s="231" t="s">
        <v>498</v>
      </c>
      <c r="L4" s="230"/>
      <c r="M4" s="307" t="s">
        <v>421</v>
      </c>
      <c r="AT4" s="227" t="s">
        <v>414</v>
      </c>
    </row>
    <row r="5" spans="2:46" ht="6.95" customHeight="1">
      <c r="B5" s="230"/>
      <c r="L5" s="230"/>
    </row>
    <row r="6" spans="2:46" ht="12" customHeight="1">
      <c r="B6" s="230"/>
      <c r="D6" s="237" t="s">
        <v>427</v>
      </c>
      <c r="L6" s="230"/>
    </row>
    <row r="7" spans="2:46" ht="16.5" customHeight="1">
      <c r="B7" s="230"/>
      <c r="E7" s="581" t="str">
        <f>'[4]Rekapitulace stavby'!K6</f>
        <v>Výstavba ZTV NIVY II.</v>
      </c>
      <c r="F7" s="582"/>
      <c r="G7" s="582"/>
      <c r="H7" s="582"/>
      <c r="L7" s="230"/>
    </row>
    <row r="8" spans="2:46" ht="12" customHeight="1">
      <c r="B8" s="230"/>
      <c r="D8" s="237" t="s">
        <v>499</v>
      </c>
      <c r="L8" s="230"/>
    </row>
    <row r="9" spans="2:46" s="242" customFormat="1" ht="16.5" customHeight="1">
      <c r="B9" s="243"/>
      <c r="E9" s="581" t="s">
        <v>500</v>
      </c>
      <c r="F9" s="580"/>
      <c r="G9" s="580"/>
      <c r="H9" s="580"/>
      <c r="L9" s="243"/>
    </row>
    <row r="10" spans="2:46" s="242" customFormat="1" ht="12" customHeight="1">
      <c r="B10" s="243"/>
      <c r="D10" s="237" t="s">
        <v>501</v>
      </c>
      <c r="L10" s="243"/>
    </row>
    <row r="11" spans="2:46" s="242" customFormat="1" ht="30" customHeight="1">
      <c r="B11" s="243"/>
      <c r="E11" s="554" t="s">
        <v>502</v>
      </c>
      <c r="F11" s="580"/>
      <c r="G11" s="580"/>
      <c r="H11" s="580"/>
      <c r="L11" s="243"/>
    </row>
    <row r="12" spans="2:46" s="242" customFormat="1">
      <c r="B12" s="243"/>
      <c r="L12" s="243"/>
    </row>
    <row r="13" spans="2:46" s="242" customFormat="1" ht="12" customHeight="1">
      <c r="B13" s="243"/>
      <c r="D13" s="237" t="s">
        <v>429</v>
      </c>
      <c r="F13" s="235" t="s">
        <v>406</v>
      </c>
      <c r="I13" s="237" t="s">
        <v>430</v>
      </c>
      <c r="J13" s="235" t="s">
        <v>406</v>
      </c>
      <c r="L13" s="243"/>
    </row>
    <row r="14" spans="2:46" s="242" customFormat="1" ht="12" customHeight="1">
      <c r="B14" s="243"/>
      <c r="D14" s="237" t="s">
        <v>431</v>
      </c>
      <c r="F14" s="235" t="s">
        <v>50</v>
      </c>
      <c r="I14" s="237" t="s">
        <v>432</v>
      </c>
      <c r="J14" s="263" t="str">
        <f>'[4]Rekapitulace stavby'!AN8</f>
        <v>16. 8. 2023</v>
      </c>
      <c r="L14" s="243"/>
    </row>
    <row r="15" spans="2:46" s="242" customFormat="1" ht="10.9" customHeight="1">
      <c r="B15" s="243"/>
      <c r="L15" s="243"/>
    </row>
    <row r="16" spans="2:46" s="242" customFormat="1" ht="12" customHeight="1">
      <c r="B16" s="243"/>
      <c r="D16" s="237" t="s">
        <v>434</v>
      </c>
      <c r="I16" s="237" t="s">
        <v>53</v>
      </c>
      <c r="J16" s="235" t="str">
        <f>IF('[4]Rekapitulace stavby'!AN10="","",'[4]Rekapitulace stavby'!AN10)</f>
        <v/>
      </c>
      <c r="L16" s="243"/>
    </row>
    <row r="17" spans="2:12" s="242" customFormat="1" ht="18" customHeight="1">
      <c r="B17" s="243"/>
      <c r="E17" s="235" t="str">
        <f>IF('[4]Rekapitulace stavby'!E11="","",'[4]Rekapitulace stavby'!E11)</f>
        <v xml:space="preserve"> </v>
      </c>
      <c r="I17" s="237" t="s">
        <v>54</v>
      </c>
      <c r="J17" s="235" t="str">
        <f>IF('[4]Rekapitulace stavby'!AN11="","",'[4]Rekapitulace stavby'!AN11)</f>
        <v/>
      </c>
      <c r="L17" s="243"/>
    </row>
    <row r="18" spans="2:12" s="242" customFormat="1" ht="6.95" customHeight="1">
      <c r="B18" s="243"/>
      <c r="L18" s="243"/>
    </row>
    <row r="19" spans="2:12" s="242" customFormat="1" ht="12" customHeight="1">
      <c r="B19" s="243"/>
      <c r="D19" s="237" t="s">
        <v>435</v>
      </c>
      <c r="I19" s="237" t="s">
        <v>53</v>
      </c>
      <c r="J19" s="238" t="str">
        <f>'[4]Rekapitulace stavby'!AN13</f>
        <v>Vyplň údaj</v>
      </c>
      <c r="L19" s="243"/>
    </row>
    <row r="20" spans="2:12" s="242" customFormat="1" ht="18" customHeight="1">
      <c r="B20" s="243"/>
      <c r="E20" s="583" t="str">
        <f>'[4]Rekapitulace stavby'!E14</f>
        <v>Vyplň údaj</v>
      </c>
      <c r="F20" s="540"/>
      <c r="G20" s="540"/>
      <c r="H20" s="540"/>
      <c r="I20" s="237" t="s">
        <v>54</v>
      </c>
      <c r="J20" s="238" t="str">
        <f>'[4]Rekapitulace stavby'!AN14</f>
        <v>Vyplň údaj</v>
      </c>
      <c r="L20" s="243"/>
    </row>
    <row r="21" spans="2:12" s="242" customFormat="1" ht="6.95" customHeight="1">
      <c r="B21" s="243"/>
      <c r="L21" s="243"/>
    </row>
    <row r="22" spans="2:12" s="242" customFormat="1" ht="12" customHeight="1">
      <c r="B22" s="243"/>
      <c r="D22" s="237" t="s">
        <v>55</v>
      </c>
      <c r="I22" s="237" t="s">
        <v>53</v>
      </c>
      <c r="J22" s="235" t="s">
        <v>406</v>
      </c>
      <c r="L22" s="243"/>
    </row>
    <row r="23" spans="2:12" s="242" customFormat="1" ht="18" customHeight="1">
      <c r="B23" s="243"/>
      <c r="E23" s="235" t="s">
        <v>437</v>
      </c>
      <c r="I23" s="237" t="s">
        <v>54</v>
      </c>
      <c r="J23" s="235" t="s">
        <v>406</v>
      </c>
      <c r="L23" s="243"/>
    </row>
    <row r="24" spans="2:12" s="242" customFormat="1" ht="6.95" customHeight="1">
      <c r="B24" s="243"/>
      <c r="L24" s="243"/>
    </row>
    <row r="25" spans="2:12" s="242" customFormat="1" ht="12" customHeight="1">
      <c r="B25" s="243"/>
      <c r="D25" s="237" t="s">
        <v>439</v>
      </c>
      <c r="I25" s="237" t="s">
        <v>53</v>
      </c>
      <c r="J25" s="235" t="str">
        <f>IF('[4]Rekapitulace stavby'!AN19="","",'[4]Rekapitulace stavby'!AN19)</f>
        <v/>
      </c>
      <c r="L25" s="243"/>
    </row>
    <row r="26" spans="2:12" s="242" customFormat="1" ht="18" customHeight="1">
      <c r="B26" s="243"/>
      <c r="E26" s="235" t="str">
        <f>IF('[4]Rekapitulace stavby'!E20="","",'[4]Rekapitulace stavby'!E20)</f>
        <v xml:space="preserve"> </v>
      </c>
      <c r="I26" s="237" t="s">
        <v>54</v>
      </c>
      <c r="J26" s="235" t="str">
        <f>IF('[4]Rekapitulace stavby'!AN20="","",'[4]Rekapitulace stavby'!AN20)</f>
        <v/>
      </c>
      <c r="L26" s="243"/>
    </row>
    <row r="27" spans="2:12" s="242" customFormat="1" ht="6.95" customHeight="1">
      <c r="B27" s="243"/>
      <c r="L27" s="243"/>
    </row>
    <row r="28" spans="2:12" s="242" customFormat="1" ht="12" customHeight="1">
      <c r="B28" s="243"/>
      <c r="D28" s="237" t="s">
        <v>440</v>
      </c>
      <c r="L28" s="243"/>
    </row>
    <row r="29" spans="2:12" s="308" customFormat="1" ht="16.5" customHeight="1">
      <c r="B29" s="309"/>
      <c r="E29" s="547" t="s">
        <v>406</v>
      </c>
      <c r="F29" s="547"/>
      <c r="G29" s="547"/>
      <c r="H29" s="547"/>
      <c r="L29" s="309"/>
    </row>
    <row r="30" spans="2:12" s="242" customFormat="1" ht="6.95" customHeight="1">
      <c r="B30" s="243"/>
      <c r="L30" s="243"/>
    </row>
    <row r="31" spans="2:12" s="242" customFormat="1" ht="6.95" customHeight="1">
      <c r="B31" s="243"/>
      <c r="D31" s="264"/>
      <c r="E31" s="264"/>
      <c r="F31" s="264"/>
      <c r="G31" s="264"/>
      <c r="H31" s="264"/>
      <c r="I31" s="264"/>
      <c r="J31" s="264"/>
      <c r="K31" s="264"/>
      <c r="L31" s="243"/>
    </row>
    <row r="32" spans="2:12" s="242" customFormat="1" ht="25.35" customHeight="1">
      <c r="B32" s="243"/>
      <c r="D32" s="310" t="s">
        <v>19</v>
      </c>
      <c r="J32" s="278">
        <f>ROUND(J93, 2)</f>
        <v>0</v>
      </c>
      <c r="L32" s="243"/>
    </row>
    <row r="33" spans="2:12" s="242" customFormat="1" ht="6.95" customHeight="1">
      <c r="B33" s="243"/>
      <c r="D33" s="264"/>
      <c r="E33" s="264"/>
      <c r="F33" s="264"/>
      <c r="G33" s="264"/>
      <c r="H33" s="264"/>
      <c r="I33" s="264"/>
      <c r="J33" s="264"/>
      <c r="K33" s="264"/>
      <c r="L33" s="243"/>
    </row>
    <row r="34" spans="2:12" s="242" customFormat="1" ht="14.45" customHeight="1">
      <c r="B34" s="243"/>
      <c r="F34" s="246" t="s">
        <v>443</v>
      </c>
      <c r="I34" s="246" t="s">
        <v>442</v>
      </c>
      <c r="J34" s="246" t="s">
        <v>444</v>
      </c>
      <c r="L34" s="243"/>
    </row>
    <row r="35" spans="2:12" s="242" customFormat="1" ht="14.45" customHeight="1">
      <c r="B35" s="243"/>
      <c r="D35" s="266" t="s">
        <v>33</v>
      </c>
      <c r="E35" s="237" t="s">
        <v>445</v>
      </c>
      <c r="F35" s="300">
        <f>ROUND((SUM(BE93:BE355)),  2)</f>
        <v>0</v>
      </c>
      <c r="I35" s="311">
        <v>0.21</v>
      </c>
      <c r="J35" s="300">
        <f>ROUND(((SUM(BE93:BE355))*I35),  2)</f>
        <v>0</v>
      </c>
      <c r="L35" s="243"/>
    </row>
    <row r="36" spans="2:12" s="242" customFormat="1" ht="14.45" customHeight="1">
      <c r="B36" s="243"/>
      <c r="E36" s="237" t="s">
        <v>446</v>
      </c>
      <c r="F36" s="300">
        <f>ROUND((SUM(BF93:BF355)),  2)</f>
        <v>0</v>
      </c>
      <c r="I36" s="311">
        <v>0.15</v>
      </c>
      <c r="J36" s="300">
        <f>ROUND(((SUM(BF93:BF355))*I36),  2)</f>
        <v>0</v>
      </c>
      <c r="L36" s="243"/>
    </row>
    <row r="37" spans="2:12" s="242" customFormat="1" ht="14.45" hidden="1" customHeight="1">
      <c r="B37" s="243"/>
      <c r="E37" s="237" t="s">
        <v>447</v>
      </c>
      <c r="F37" s="300">
        <f>ROUND((SUM(BG93:BG355)),  2)</f>
        <v>0</v>
      </c>
      <c r="I37" s="311">
        <v>0.21</v>
      </c>
      <c r="J37" s="300">
        <f>0</f>
        <v>0</v>
      </c>
      <c r="L37" s="243"/>
    </row>
    <row r="38" spans="2:12" s="242" customFormat="1" ht="14.45" hidden="1" customHeight="1">
      <c r="B38" s="243"/>
      <c r="E38" s="237" t="s">
        <v>448</v>
      </c>
      <c r="F38" s="300">
        <f>ROUND((SUM(BH93:BH355)),  2)</f>
        <v>0</v>
      </c>
      <c r="I38" s="311">
        <v>0.15</v>
      </c>
      <c r="J38" s="300">
        <f>0</f>
        <v>0</v>
      </c>
      <c r="L38" s="243"/>
    </row>
    <row r="39" spans="2:12" s="242" customFormat="1" ht="14.45" hidden="1" customHeight="1">
      <c r="B39" s="243"/>
      <c r="E39" s="237" t="s">
        <v>449</v>
      </c>
      <c r="F39" s="300">
        <f>ROUND((SUM(BI93:BI355)),  2)</f>
        <v>0</v>
      </c>
      <c r="I39" s="311">
        <v>0</v>
      </c>
      <c r="J39" s="300">
        <f>0</f>
        <v>0</v>
      </c>
      <c r="L39" s="243"/>
    </row>
    <row r="40" spans="2:12" s="242" customFormat="1" ht="6.95" customHeight="1">
      <c r="B40" s="243"/>
      <c r="L40" s="243"/>
    </row>
    <row r="41" spans="2:12" s="242" customFormat="1" ht="25.35" customHeight="1">
      <c r="B41" s="243"/>
      <c r="C41" s="312"/>
      <c r="D41" s="313" t="s">
        <v>450</v>
      </c>
      <c r="E41" s="268"/>
      <c r="F41" s="268"/>
      <c r="G41" s="314" t="s">
        <v>76</v>
      </c>
      <c r="H41" s="315" t="s">
        <v>75</v>
      </c>
      <c r="I41" s="268"/>
      <c r="J41" s="316">
        <f>SUM(J32:J39)</f>
        <v>0</v>
      </c>
      <c r="K41" s="317"/>
      <c r="L41" s="243"/>
    </row>
    <row r="42" spans="2:12" s="242" customFormat="1" ht="14.45" customHeight="1">
      <c r="B42" s="253"/>
      <c r="C42" s="254"/>
      <c r="D42" s="254"/>
      <c r="E42" s="254"/>
      <c r="F42" s="254"/>
      <c r="G42" s="254"/>
      <c r="H42" s="254"/>
      <c r="I42" s="254"/>
      <c r="J42" s="254"/>
      <c r="K42" s="254"/>
      <c r="L42" s="243"/>
    </row>
    <row r="46" spans="2:12" s="242" customFormat="1" ht="6.95" customHeight="1">
      <c r="B46" s="255"/>
      <c r="C46" s="256"/>
      <c r="D46" s="256"/>
      <c r="E46" s="256"/>
      <c r="F46" s="256"/>
      <c r="G46" s="256"/>
      <c r="H46" s="256"/>
      <c r="I46" s="256"/>
      <c r="J46" s="256"/>
      <c r="K46" s="256"/>
      <c r="L46" s="243"/>
    </row>
    <row r="47" spans="2:12" s="242" customFormat="1" ht="24.95" customHeight="1">
      <c r="B47" s="243"/>
      <c r="C47" s="231" t="s">
        <v>503</v>
      </c>
      <c r="L47" s="243"/>
    </row>
    <row r="48" spans="2:12" s="242" customFormat="1" ht="6.95" customHeight="1">
      <c r="B48" s="243"/>
      <c r="L48" s="243"/>
    </row>
    <row r="49" spans="2:47" s="242" customFormat="1" ht="12" customHeight="1">
      <c r="B49" s="243"/>
      <c r="C49" s="237" t="s">
        <v>427</v>
      </c>
      <c r="L49" s="243"/>
    </row>
    <row r="50" spans="2:47" s="242" customFormat="1" ht="16.5" customHeight="1">
      <c r="B50" s="243"/>
      <c r="E50" s="581" t="str">
        <f>E7</f>
        <v>Výstavba ZTV NIVY II.</v>
      </c>
      <c r="F50" s="582"/>
      <c r="G50" s="582"/>
      <c r="H50" s="582"/>
      <c r="L50" s="243"/>
    </row>
    <row r="51" spans="2:47" ht="12" customHeight="1">
      <c r="B51" s="230"/>
      <c r="C51" s="237" t="s">
        <v>499</v>
      </c>
      <c r="L51" s="230"/>
    </row>
    <row r="52" spans="2:47" s="242" customFormat="1" ht="16.5" customHeight="1">
      <c r="B52" s="243"/>
      <c r="E52" s="581" t="s">
        <v>500</v>
      </c>
      <c r="F52" s="580"/>
      <c r="G52" s="580"/>
      <c r="H52" s="580"/>
      <c r="L52" s="243"/>
    </row>
    <row r="53" spans="2:47" s="242" customFormat="1" ht="12" customHeight="1">
      <c r="B53" s="243"/>
      <c r="C53" s="237" t="s">
        <v>501</v>
      </c>
      <c r="L53" s="243"/>
    </row>
    <row r="54" spans="2:47" s="242" customFormat="1" ht="30" customHeight="1">
      <c r="B54" s="243"/>
      <c r="E54" s="554" t="str">
        <f>E11</f>
        <v>01 - hlavní řad PP DN 250 SN 12 - celková délka 75,6m</v>
      </c>
      <c r="F54" s="580"/>
      <c r="G54" s="580"/>
      <c r="H54" s="580"/>
      <c r="L54" s="243"/>
    </row>
    <row r="55" spans="2:47" s="242" customFormat="1" ht="6.95" customHeight="1">
      <c r="B55" s="243"/>
      <c r="L55" s="243"/>
    </row>
    <row r="56" spans="2:47" s="242" customFormat="1" ht="12" customHeight="1">
      <c r="B56" s="243"/>
      <c r="C56" s="237" t="s">
        <v>431</v>
      </c>
      <c r="F56" s="235" t="str">
        <f>F14</f>
        <v>Dačice</v>
      </c>
      <c r="I56" s="237" t="s">
        <v>432</v>
      </c>
      <c r="J56" s="263" t="str">
        <f>IF(J14="","",J14)</f>
        <v>16. 8. 2023</v>
      </c>
      <c r="L56" s="243"/>
    </row>
    <row r="57" spans="2:47" s="242" customFormat="1" ht="6.95" customHeight="1">
      <c r="B57" s="243"/>
      <c r="L57" s="243"/>
    </row>
    <row r="58" spans="2:47" s="242" customFormat="1" ht="25.7" customHeight="1">
      <c r="B58" s="243"/>
      <c r="C58" s="237" t="s">
        <v>434</v>
      </c>
      <c r="F58" s="235" t="str">
        <f>E17</f>
        <v xml:space="preserve"> </v>
      </c>
      <c r="I58" s="237" t="s">
        <v>55</v>
      </c>
      <c r="J58" s="240" t="str">
        <f>E23</f>
        <v>Ing.Zdeněk Hejtman, Dačice</v>
      </c>
      <c r="L58" s="243"/>
    </row>
    <row r="59" spans="2:47" s="242" customFormat="1" ht="15.2" customHeight="1">
      <c r="B59" s="243"/>
      <c r="C59" s="237" t="s">
        <v>435</v>
      </c>
      <c r="F59" s="235" t="str">
        <f>IF(E20="","",E20)</f>
        <v>Vyplň údaj</v>
      </c>
      <c r="I59" s="237" t="s">
        <v>439</v>
      </c>
      <c r="J59" s="240" t="str">
        <f>E26</f>
        <v xml:space="preserve"> </v>
      </c>
      <c r="L59" s="243"/>
    </row>
    <row r="60" spans="2:47" s="242" customFormat="1" ht="10.35" customHeight="1">
      <c r="B60" s="243"/>
      <c r="L60" s="243"/>
    </row>
    <row r="61" spans="2:47" s="242" customFormat="1" ht="29.25" customHeight="1">
      <c r="B61" s="243"/>
      <c r="C61" s="318" t="s">
        <v>504</v>
      </c>
      <c r="D61" s="312"/>
      <c r="E61" s="312"/>
      <c r="F61" s="312"/>
      <c r="G61" s="312"/>
      <c r="H61" s="312"/>
      <c r="I61" s="312"/>
      <c r="J61" s="319" t="s">
        <v>505</v>
      </c>
      <c r="K61" s="312"/>
      <c r="L61" s="243"/>
    </row>
    <row r="62" spans="2:47" s="242" customFormat="1" ht="10.35" customHeight="1">
      <c r="B62" s="243"/>
      <c r="L62" s="243"/>
    </row>
    <row r="63" spans="2:47" s="242" customFormat="1" ht="22.9" customHeight="1">
      <c r="B63" s="243"/>
      <c r="C63" s="320" t="s">
        <v>470</v>
      </c>
      <c r="J63" s="278">
        <f>J93</f>
        <v>0</v>
      </c>
      <c r="L63" s="243"/>
      <c r="AU63" s="227" t="s">
        <v>506</v>
      </c>
    </row>
    <row r="64" spans="2:47" s="321" customFormat="1" ht="24.95" customHeight="1">
      <c r="B64" s="322"/>
      <c r="D64" s="323" t="s">
        <v>507</v>
      </c>
      <c r="E64" s="324"/>
      <c r="F64" s="324"/>
      <c r="G64" s="324"/>
      <c r="H64" s="324"/>
      <c r="I64" s="324"/>
      <c r="J64" s="325">
        <f>J94</f>
        <v>0</v>
      </c>
      <c r="L64" s="322"/>
    </row>
    <row r="65" spans="2:12" s="297" customFormat="1" ht="19.899999999999999" customHeight="1">
      <c r="B65" s="326"/>
      <c r="D65" s="327" t="s">
        <v>508</v>
      </c>
      <c r="E65" s="328"/>
      <c r="F65" s="328"/>
      <c r="G65" s="328"/>
      <c r="H65" s="328"/>
      <c r="I65" s="328"/>
      <c r="J65" s="329">
        <f>J95</f>
        <v>0</v>
      </c>
      <c r="L65" s="326"/>
    </row>
    <row r="66" spans="2:12" s="297" customFormat="1" ht="19.899999999999999" customHeight="1">
      <c r="B66" s="326"/>
      <c r="D66" s="327" t="s">
        <v>509</v>
      </c>
      <c r="E66" s="328"/>
      <c r="F66" s="328"/>
      <c r="G66" s="328"/>
      <c r="H66" s="328"/>
      <c r="I66" s="328"/>
      <c r="J66" s="329">
        <f>J252</f>
        <v>0</v>
      </c>
      <c r="L66" s="326"/>
    </row>
    <row r="67" spans="2:12" s="297" customFormat="1" ht="19.899999999999999" customHeight="1">
      <c r="B67" s="326"/>
      <c r="D67" s="327" t="s">
        <v>510</v>
      </c>
      <c r="E67" s="328"/>
      <c r="F67" s="328"/>
      <c r="G67" s="328"/>
      <c r="H67" s="328"/>
      <c r="I67" s="328"/>
      <c r="J67" s="329">
        <f>J268</f>
        <v>0</v>
      </c>
      <c r="L67" s="326"/>
    </row>
    <row r="68" spans="2:12" s="297" customFormat="1" ht="19.899999999999999" customHeight="1">
      <c r="B68" s="326"/>
      <c r="D68" s="327" t="s">
        <v>511</v>
      </c>
      <c r="E68" s="328"/>
      <c r="F68" s="328"/>
      <c r="G68" s="328"/>
      <c r="H68" s="328"/>
      <c r="I68" s="328"/>
      <c r="J68" s="329">
        <f>J281</f>
        <v>0</v>
      </c>
      <c r="L68" s="326"/>
    </row>
    <row r="69" spans="2:12" s="297" customFormat="1" ht="19.899999999999999" customHeight="1">
      <c r="B69" s="326"/>
      <c r="D69" s="327" t="s">
        <v>512</v>
      </c>
      <c r="E69" s="328"/>
      <c r="F69" s="328"/>
      <c r="G69" s="328"/>
      <c r="H69" s="328"/>
      <c r="I69" s="328"/>
      <c r="J69" s="329">
        <f>J334</f>
        <v>0</v>
      </c>
      <c r="L69" s="326"/>
    </row>
    <row r="70" spans="2:12" s="297" customFormat="1" ht="19.899999999999999" customHeight="1">
      <c r="B70" s="326"/>
      <c r="D70" s="327" t="s">
        <v>513</v>
      </c>
      <c r="E70" s="328"/>
      <c r="F70" s="328"/>
      <c r="G70" s="328"/>
      <c r="H70" s="328"/>
      <c r="I70" s="328"/>
      <c r="J70" s="329">
        <f>J343</f>
        <v>0</v>
      </c>
      <c r="L70" s="326"/>
    </row>
    <row r="71" spans="2:12" s="297" customFormat="1" ht="19.899999999999999" customHeight="1">
      <c r="B71" s="326"/>
      <c r="D71" s="327" t="s">
        <v>514</v>
      </c>
      <c r="E71" s="328"/>
      <c r="F71" s="328"/>
      <c r="G71" s="328"/>
      <c r="H71" s="328"/>
      <c r="I71" s="328"/>
      <c r="J71" s="329">
        <f>J353</f>
        <v>0</v>
      </c>
      <c r="L71" s="326"/>
    </row>
    <row r="72" spans="2:12" s="242" customFormat="1" ht="21.75" customHeight="1">
      <c r="B72" s="243"/>
      <c r="L72" s="243"/>
    </row>
    <row r="73" spans="2:12" s="242" customFormat="1" ht="6.95" customHeight="1">
      <c r="B73" s="253"/>
      <c r="C73" s="254"/>
      <c r="D73" s="254"/>
      <c r="E73" s="254"/>
      <c r="F73" s="254"/>
      <c r="G73" s="254"/>
      <c r="H73" s="254"/>
      <c r="I73" s="254"/>
      <c r="J73" s="254"/>
      <c r="K73" s="254"/>
      <c r="L73" s="243"/>
    </row>
    <row r="77" spans="2:12" s="242" customFormat="1" ht="6.95" customHeight="1">
      <c r="B77" s="255"/>
      <c r="C77" s="256"/>
      <c r="D77" s="256"/>
      <c r="E77" s="256"/>
      <c r="F77" s="256"/>
      <c r="G77" s="256"/>
      <c r="H77" s="256"/>
      <c r="I77" s="256"/>
      <c r="J77" s="256"/>
      <c r="K77" s="256"/>
      <c r="L77" s="243"/>
    </row>
    <row r="78" spans="2:12" s="242" customFormat="1" ht="24.95" customHeight="1">
      <c r="B78" s="243"/>
      <c r="C78" s="231" t="s">
        <v>515</v>
      </c>
      <c r="L78" s="243"/>
    </row>
    <row r="79" spans="2:12" s="242" customFormat="1" ht="6.95" customHeight="1">
      <c r="B79" s="243"/>
      <c r="L79" s="243"/>
    </row>
    <row r="80" spans="2:12" s="242" customFormat="1" ht="12" customHeight="1">
      <c r="B80" s="243"/>
      <c r="C80" s="237" t="s">
        <v>427</v>
      </c>
      <c r="L80" s="243"/>
    </row>
    <row r="81" spans="2:65" s="242" customFormat="1" ht="16.5" customHeight="1">
      <c r="B81" s="243"/>
      <c r="E81" s="581" t="str">
        <f>E7</f>
        <v>Výstavba ZTV NIVY II.</v>
      </c>
      <c r="F81" s="582"/>
      <c r="G81" s="582"/>
      <c r="H81" s="582"/>
      <c r="L81" s="243"/>
    </row>
    <row r="82" spans="2:65" ht="12" customHeight="1">
      <c r="B82" s="230"/>
      <c r="C82" s="237" t="s">
        <v>499</v>
      </c>
      <c r="L82" s="230"/>
    </row>
    <row r="83" spans="2:65" s="242" customFormat="1" ht="16.5" customHeight="1">
      <c r="B83" s="243"/>
      <c r="E83" s="581" t="s">
        <v>500</v>
      </c>
      <c r="F83" s="580"/>
      <c r="G83" s="580"/>
      <c r="H83" s="580"/>
      <c r="L83" s="243"/>
    </row>
    <row r="84" spans="2:65" s="242" customFormat="1" ht="12" customHeight="1">
      <c r="B84" s="243"/>
      <c r="C84" s="237" t="s">
        <v>501</v>
      </c>
      <c r="L84" s="243"/>
    </row>
    <row r="85" spans="2:65" s="242" customFormat="1" ht="30" customHeight="1">
      <c r="B85" s="243"/>
      <c r="E85" s="554" t="str">
        <f>E11</f>
        <v>01 - hlavní řad PP DN 250 SN 12 - celková délka 75,6m</v>
      </c>
      <c r="F85" s="580"/>
      <c r="G85" s="580"/>
      <c r="H85" s="580"/>
      <c r="L85" s="243"/>
    </row>
    <row r="86" spans="2:65" s="242" customFormat="1" ht="6.95" customHeight="1">
      <c r="B86" s="243"/>
      <c r="L86" s="243"/>
    </row>
    <row r="87" spans="2:65" s="242" customFormat="1" ht="12" customHeight="1">
      <c r="B87" s="243"/>
      <c r="C87" s="237" t="s">
        <v>431</v>
      </c>
      <c r="F87" s="235" t="str">
        <f>F14</f>
        <v>Dačice</v>
      </c>
      <c r="I87" s="237" t="s">
        <v>432</v>
      </c>
      <c r="J87" s="263" t="str">
        <f>IF(J14="","",J14)</f>
        <v>16. 8. 2023</v>
      </c>
      <c r="L87" s="243"/>
    </row>
    <row r="88" spans="2:65" s="242" customFormat="1" ht="6.95" customHeight="1">
      <c r="B88" s="243"/>
      <c r="L88" s="243"/>
    </row>
    <row r="89" spans="2:65" s="242" customFormat="1" ht="25.7" customHeight="1">
      <c r="B89" s="243"/>
      <c r="C89" s="237" t="s">
        <v>434</v>
      </c>
      <c r="F89" s="235" t="str">
        <f>E17</f>
        <v xml:space="preserve"> </v>
      </c>
      <c r="I89" s="237" t="s">
        <v>55</v>
      </c>
      <c r="J89" s="240" t="str">
        <f>E23</f>
        <v>Ing.Zdeněk Hejtman, Dačice</v>
      </c>
      <c r="L89" s="243"/>
    </row>
    <row r="90" spans="2:65" s="242" customFormat="1" ht="15.2" customHeight="1">
      <c r="B90" s="243"/>
      <c r="C90" s="237" t="s">
        <v>435</v>
      </c>
      <c r="F90" s="235" t="str">
        <f>IF(E20="","",E20)</f>
        <v>Vyplň údaj</v>
      </c>
      <c r="I90" s="237" t="s">
        <v>439</v>
      </c>
      <c r="J90" s="240" t="str">
        <f>E26</f>
        <v xml:space="preserve"> </v>
      </c>
      <c r="L90" s="243"/>
    </row>
    <row r="91" spans="2:65" s="242" customFormat="1" ht="10.35" customHeight="1">
      <c r="B91" s="243"/>
      <c r="L91" s="243"/>
    </row>
    <row r="92" spans="2:65" s="330" customFormat="1" ht="29.25" customHeight="1">
      <c r="B92" s="331"/>
      <c r="C92" s="332" t="s">
        <v>516</v>
      </c>
      <c r="D92" s="333" t="s">
        <v>457</v>
      </c>
      <c r="E92" s="333" t="s">
        <v>453</v>
      </c>
      <c r="F92" s="333" t="s">
        <v>454</v>
      </c>
      <c r="G92" s="333" t="s">
        <v>120</v>
      </c>
      <c r="H92" s="333" t="s">
        <v>517</v>
      </c>
      <c r="I92" s="333" t="s">
        <v>518</v>
      </c>
      <c r="J92" s="333" t="s">
        <v>505</v>
      </c>
      <c r="K92" s="334" t="s">
        <v>519</v>
      </c>
      <c r="L92" s="331"/>
      <c r="M92" s="270" t="s">
        <v>406</v>
      </c>
      <c r="N92" s="271" t="s">
        <v>33</v>
      </c>
      <c r="O92" s="271" t="s">
        <v>520</v>
      </c>
      <c r="P92" s="271" t="s">
        <v>521</v>
      </c>
      <c r="Q92" s="271" t="s">
        <v>522</v>
      </c>
      <c r="R92" s="271" t="s">
        <v>523</v>
      </c>
      <c r="S92" s="271" t="s">
        <v>524</v>
      </c>
      <c r="T92" s="272" t="s">
        <v>525</v>
      </c>
    </row>
    <row r="93" spans="2:65" s="242" customFormat="1" ht="22.9" customHeight="1">
      <c r="B93" s="243"/>
      <c r="C93" s="276" t="s">
        <v>526</v>
      </c>
      <c r="J93" s="335">
        <f>BK93</f>
        <v>0</v>
      </c>
      <c r="L93" s="243"/>
      <c r="M93" s="273"/>
      <c r="N93" s="264"/>
      <c r="O93" s="264"/>
      <c r="P93" s="336">
        <f>P94</f>
        <v>0</v>
      </c>
      <c r="Q93" s="264"/>
      <c r="R93" s="336">
        <f>R94</f>
        <v>36.653198879999998</v>
      </c>
      <c r="S93" s="264"/>
      <c r="T93" s="337">
        <f>T94</f>
        <v>19.488</v>
      </c>
      <c r="AT93" s="227" t="s">
        <v>471</v>
      </c>
      <c r="AU93" s="227" t="s">
        <v>506</v>
      </c>
      <c r="BK93" s="338">
        <f>BK94</f>
        <v>0</v>
      </c>
    </row>
    <row r="94" spans="2:65" s="339" customFormat="1" ht="25.9" customHeight="1">
      <c r="B94" s="340"/>
      <c r="D94" s="341" t="s">
        <v>471</v>
      </c>
      <c r="E94" s="342" t="s">
        <v>59</v>
      </c>
      <c r="F94" s="342" t="s">
        <v>527</v>
      </c>
      <c r="I94" s="343"/>
      <c r="J94" s="344">
        <f>BK94</f>
        <v>0</v>
      </c>
      <c r="L94" s="340"/>
      <c r="M94" s="345"/>
      <c r="P94" s="346">
        <f>P95+P252+P268+P281+P334+P343+P353</f>
        <v>0</v>
      </c>
      <c r="R94" s="346">
        <f>R95+R252+R268+R281+R334+R343+R353</f>
        <v>36.653198879999998</v>
      </c>
      <c r="T94" s="347">
        <f>T95+T252+T268+T281+T334+T343+T353</f>
        <v>19.488</v>
      </c>
      <c r="AR94" s="341" t="s">
        <v>87</v>
      </c>
      <c r="AT94" s="348" t="s">
        <v>471</v>
      </c>
      <c r="AU94" s="348" t="s">
        <v>472</v>
      </c>
      <c r="AY94" s="341" t="s">
        <v>528</v>
      </c>
      <c r="BK94" s="349">
        <f>BK95+BK252+BK268+BK281+BK334+BK343+BK353</f>
        <v>0</v>
      </c>
    </row>
    <row r="95" spans="2:65" s="339" customFormat="1" ht="22.9" customHeight="1">
      <c r="B95" s="340"/>
      <c r="D95" s="341" t="s">
        <v>471</v>
      </c>
      <c r="E95" s="350" t="s">
        <v>87</v>
      </c>
      <c r="F95" s="350" t="s">
        <v>88</v>
      </c>
      <c r="I95" s="343"/>
      <c r="J95" s="351">
        <f>BK95</f>
        <v>0</v>
      </c>
      <c r="L95" s="340"/>
      <c r="M95" s="345"/>
      <c r="P95" s="346">
        <f>SUM(P96:P251)</f>
        <v>0</v>
      </c>
      <c r="R95" s="346">
        <f>SUM(R96:R251)</f>
        <v>0.33661967999999998</v>
      </c>
      <c r="T95" s="347">
        <f>SUM(T96:T251)</f>
        <v>19.488</v>
      </c>
      <c r="AR95" s="341" t="s">
        <v>87</v>
      </c>
      <c r="AT95" s="348" t="s">
        <v>471</v>
      </c>
      <c r="AU95" s="348" t="s">
        <v>87</v>
      </c>
      <c r="AY95" s="341" t="s">
        <v>528</v>
      </c>
      <c r="BK95" s="349">
        <f>SUM(BK96:BK251)</f>
        <v>0</v>
      </c>
    </row>
    <row r="96" spans="2:65" s="242" customFormat="1" ht="76.349999999999994" customHeight="1">
      <c r="B96" s="352"/>
      <c r="C96" s="353" t="s">
        <v>87</v>
      </c>
      <c r="D96" s="353" t="s">
        <v>529</v>
      </c>
      <c r="E96" s="354" t="s">
        <v>530</v>
      </c>
      <c r="F96" s="355" t="s">
        <v>531</v>
      </c>
      <c r="G96" s="356" t="s">
        <v>157</v>
      </c>
      <c r="H96" s="357">
        <v>21.75</v>
      </c>
      <c r="I96" s="358"/>
      <c r="J96" s="359">
        <f>ROUND(I96*H96,2)</f>
        <v>0</v>
      </c>
      <c r="K96" s="355" t="s">
        <v>532</v>
      </c>
      <c r="L96" s="243"/>
      <c r="M96" s="360" t="s">
        <v>406</v>
      </c>
      <c r="N96" s="361" t="s">
        <v>445</v>
      </c>
      <c r="P96" s="362">
        <f>O96*H96</f>
        <v>0</v>
      </c>
      <c r="Q96" s="362">
        <v>0</v>
      </c>
      <c r="R96" s="362">
        <f>Q96*H96</f>
        <v>0</v>
      </c>
      <c r="S96" s="362">
        <v>0.57999999999999996</v>
      </c>
      <c r="T96" s="363">
        <f>S96*H96</f>
        <v>12.614999999999998</v>
      </c>
      <c r="AR96" s="364" t="s">
        <v>91</v>
      </c>
      <c r="AT96" s="364" t="s">
        <v>529</v>
      </c>
      <c r="AU96" s="364" t="s">
        <v>293</v>
      </c>
      <c r="AY96" s="227" t="s">
        <v>528</v>
      </c>
      <c r="BE96" s="365">
        <f>IF(N96="základní",J96,0)</f>
        <v>0</v>
      </c>
      <c r="BF96" s="365">
        <f>IF(N96="snížená",J96,0)</f>
        <v>0</v>
      </c>
      <c r="BG96" s="365">
        <f>IF(N96="zákl. přenesená",J96,0)</f>
        <v>0</v>
      </c>
      <c r="BH96" s="365">
        <f>IF(N96="sníž. přenesená",J96,0)</f>
        <v>0</v>
      </c>
      <c r="BI96" s="365">
        <f>IF(N96="nulová",J96,0)</f>
        <v>0</v>
      </c>
      <c r="BJ96" s="227" t="s">
        <v>87</v>
      </c>
      <c r="BK96" s="365">
        <f>ROUND(I96*H96,2)</f>
        <v>0</v>
      </c>
      <c r="BL96" s="227" t="s">
        <v>91</v>
      </c>
      <c r="BM96" s="364" t="s">
        <v>533</v>
      </c>
    </row>
    <row r="97" spans="2:65" s="242" customFormat="1">
      <c r="B97" s="243"/>
      <c r="D97" s="366" t="s">
        <v>534</v>
      </c>
      <c r="F97" s="367" t="s">
        <v>535</v>
      </c>
      <c r="I97" s="368"/>
      <c r="L97" s="243"/>
      <c r="M97" s="369"/>
      <c r="T97" s="267"/>
      <c r="AT97" s="227" t="s">
        <v>534</v>
      </c>
      <c r="AU97" s="227" t="s">
        <v>293</v>
      </c>
    </row>
    <row r="98" spans="2:65" s="370" customFormat="1" ht="22.5">
      <c r="B98" s="371"/>
      <c r="D98" s="372" t="s">
        <v>145</v>
      </c>
      <c r="E98" s="373" t="s">
        <v>406</v>
      </c>
      <c r="F98" s="374" t="s">
        <v>536</v>
      </c>
      <c r="H98" s="375">
        <v>21.75</v>
      </c>
      <c r="I98" s="376"/>
      <c r="L98" s="371"/>
      <c r="M98" s="377"/>
      <c r="T98" s="378"/>
      <c r="AT98" s="373" t="s">
        <v>145</v>
      </c>
      <c r="AU98" s="373" t="s">
        <v>293</v>
      </c>
      <c r="AV98" s="370" t="s">
        <v>293</v>
      </c>
      <c r="AW98" s="370" t="s">
        <v>438</v>
      </c>
      <c r="AX98" s="370" t="s">
        <v>87</v>
      </c>
      <c r="AY98" s="373" t="s">
        <v>528</v>
      </c>
    </row>
    <row r="99" spans="2:65" s="242" customFormat="1" ht="66.75" customHeight="1">
      <c r="B99" s="352"/>
      <c r="C99" s="353" t="s">
        <v>293</v>
      </c>
      <c r="D99" s="353" t="s">
        <v>529</v>
      </c>
      <c r="E99" s="354" t="s">
        <v>537</v>
      </c>
      <c r="F99" s="355" t="s">
        <v>538</v>
      </c>
      <c r="G99" s="356" t="s">
        <v>157</v>
      </c>
      <c r="H99" s="357">
        <v>21.75</v>
      </c>
      <c r="I99" s="358"/>
      <c r="J99" s="359">
        <f>ROUND(I99*H99,2)</f>
        <v>0</v>
      </c>
      <c r="K99" s="355" t="s">
        <v>532</v>
      </c>
      <c r="L99" s="243"/>
      <c r="M99" s="360" t="s">
        <v>406</v>
      </c>
      <c r="N99" s="361" t="s">
        <v>445</v>
      </c>
      <c r="P99" s="362">
        <f>O99*H99</f>
        <v>0</v>
      </c>
      <c r="Q99" s="362">
        <v>0</v>
      </c>
      <c r="R99" s="362">
        <f>Q99*H99</f>
        <v>0</v>
      </c>
      <c r="S99" s="362">
        <v>0.316</v>
      </c>
      <c r="T99" s="363">
        <f>S99*H99</f>
        <v>6.8730000000000002</v>
      </c>
      <c r="AR99" s="364" t="s">
        <v>91</v>
      </c>
      <c r="AT99" s="364" t="s">
        <v>529</v>
      </c>
      <c r="AU99" s="364" t="s">
        <v>293</v>
      </c>
      <c r="AY99" s="227" t="s">
        <v>528</v>
      </c>
      <c r="BE99" s="365">
        <f>IF(N99="základní",J99,0)</f>
        <v>0</v>
      </c>
      <c r="BF99" s="365">
        <f>IF(N99="snížená",J99,0)</f>
        <v>0</v>
      </c>
      <c r="BG99" s="365">
        <f>IF(N99="zákl. přenesená",J99,0)</f>
        <v>0</v>
      </c>
      <c r="BH99" s="365">
        <f>IF(N99="sníž. přenesená",J99,0)</f>
        <v>0</v>
      </c>
      <c r="BI99" s="365">
        <f>IF(N99="nulová",J99,0)</f>
        <v>0</v>
      </c>
      <c r="BJ99" s="227" t="s">
        <v>87</v>
      </c>
      <c r="BK99" s="365">
        <f>ROUND(I99*H99,2)</f>
        <v>0</v>
      </c>
      <c r="BL99" s="227" t="s">
        <v>91</v>
      </c>
      <c r="BM99" s="364" t="s">
        <v>539</v>
      </c>
    </row>
    <row r="100" spans="2:65" s="242" customFormat="1">
      <c r="B100" s="243"/>
      <c r="D100" s="366" t="s">
        <v>534</v>
      </c>
      <c r="F100" s="367" t="s">
        <v>540</v>
      </c>
      <c r="I100" s="368"/>
      <c r="L100" s="243"/>
      <c r="M100" s="369"/>
      <c r="T100" s="267"/>
      <c r="AT100" s="227" t="s">
        <v>534</v>
      </c>
      <c r="AU100" s="227" t="s">
        <v>293</v>
      </c>
    </row>
    <row r="101" spans="2:65" s="370" customFormat="1" ht="22.5">
      <c r="B101" s="371"/>
      <c r="D101" s="372" t="s">
        <v>145</v>
      </c>
      <c r="E101" s="373" t="s">
        <v>406</v>
      </c>
      <c r="F101" s="374" t="s">
        <v>536</v>
      </c>
      <c r="H101" s="375">
        <v>21.75</v>
      </c>
      <c r="I101" s="376"/>
      <c r="L101" s="371"/>
      <c r="M101" s="377"/>
      <c r="T101" s="378"/>
      <c r="AT101" s="373" t="s">
        <v>145</v>
      </c>
      <c r="AU101" s="373" t="s">
        <v>293</v>
      </c>
      <c r="AV101" s="370" t="s">
        <v>293</v>
      </c>
      <c r="AW101" s="370" t="s">
        <v>438</v>
      </c>
      <c r="AX101" s="370" t="s">
        <v>87</v>
      </c>
      <c r="AY101" s="373" t="s">
        <v>528</v>
      </c>
    </row>
    <row r="102" spans="2:65" s="242" customFormat="1" ht="90" customHeight="1">
      <c r="B102" s="352"/>
      <c r="C102" s="353" t="s">
        <v>89</v>
      </c>
      <c r="D102" s="353" t="s">
        <v>529</v>
      </c>
      <c r="E102" s="354" t="s">
        <v>541</v>
      </c>
      <c r="F102" s="355" t="s">
        <v>542</v>
      </c>
      <c r="G102" s="356" t="s">
        <v>201</v>
      </c>
      <c r="H102" s="357">
        <v>3.48</v>
      </c>
      <c r="I102" s="358"/>
      <c r="J102" s="359">
        <f>ROUND(I102*H102,2)</f>
        <v>0</v>
      </c>
      <c r="K102" s="355" t="s">
        <v>532</v>
      </c>
      <c r="L102" s="243"/>
      <c r="M102" s="360" t="s">
        <v>406</v>
      </c>
      <c r="N102" s="361" t="s">
        <v>445</v>
      </c>
      <c r="P102" s="362">
        <f>O102*H102</f>
        <v>0</v>
      </c>
      <c r="Q102" s="362">
        <v>3.6900000000000002E-2</v>
      </c>
      <c r="R102" s="362">
        <f>Q102*H102</f>
        <v>0.128412</v>
      </c>
      <c r="S102" s="362">
        <v>0</v>
      </c>
      <c r="T102" s="363">
        <f>S102*H102</f>
        <v>0</v>
      </c>
      <c r="AR102" s="364" t="s">
        <v>91</v>
      </c>
      <c r="AT102" s="364" t="s">
        <v>529</v>
      </c>
      <c r="AU102" s="364" t="s">
        <v>293</v>
      </c>
      <c r="AY102" s="227" t="s">
        <v>528</v>
      </c>
      <c r="BE102" s="365">
        <f>IF(N102="základní",J102,0)</f>
        <v>0</v>
      </c>
      <c r="BF102" s="365">
        <f>IF(N102="snížená",J102,0)</f>
        <v>0</v>
      </c>
      <c r="BG102" s="365">
        <f>IF(N102="zákl. přenesená",J102,0)</f>
        <v>0</v>
      </c>
      <c r="BH102" s="365">
        <f>IF(N102="sníž. přenesená",J102,0)</f>
        <v>0</v>
      </c>
      <c r="BI102" s="365">
        <f>IF(N102="nulová",J102,0)</f>
        <v>0</v>
      </c>
      <c r="BJ102" s="227" t="s">
        <v>87</v>
      </c>
      <c r="BK102" s="365">
        <f>ROUND(I102*H102,2)</f>
        <v>0</v>
      </c>
      <c r="BL102" s="227" t="s">
        <v>91</v>
      </c>
      <c r="BM102" s="364" t="s">
        <v>543</v>
      </c>
    </row>
    <row r="103" spans="2:65" s="242" customFormat="1">
      <c r="B103" s="243"/>
      <c r="D103" s="366" t="s">
        <v>534</v>
      </c>
      <c r="F103" s="367" t="s">
        <v>544</v>
      </c>
      <c r="I103" s="368"/>
      <c r="L103" s="243"/>
      <c r="M103" s="369"/>
      <c r="T103" s="267"/>
      <c r="AT103" s="227" t="s">
        <v>534</v>
      </c>
      <c r="AU103" s="227" t="s">
        <v>293</v>
      </c>
    </row>
    <row r="104" spans="2:65" s="370" customFormat="1">
      <c r="B104" s="371"/>
      <c r="D104" s="372" t="s">
        <v>145</v>
      </c>
      <c r="E104" s="373" t="s">
        <v>406</v>
      </c>
      <c r="F104" s="374" t="s">
        <v>545</v>
      </c>
      <c r="H104" s="375">
        <v>3.48</v>
      </c>
      <c r="I104" s="376"/>
      <c r="L104" s="371"/>
      <c r="M104" s="377"/>
      <c r="T104" s="378"/>
      <c r="AT104" s="373" t="s">
        <v>145</v>
      </c>
      <c r="AU104" s="373" t="s">
        <v>293</v>
      </c>
      <c r="AV104" s="370" t="s">
        <v>293</v>
      </c>
      <c r="AW104" s="370" t="s">
        <v>438</v>
      </c>
      <c r="AX104" s="370" t="s">
        <v>87</v>
      </c>
      <c r="AY104" s="373" t="s">
        <v>528</v>
      </c>
    </row>
    <row r="105" spans="2:65" s="242" customFormat="1" ht="90" customHeight="1">
      <c r="B105" s="352"/>
      <c r="C105" s="353" t="s">
        <v>91</v>
      </c>
      <c r="D105" s="353" t="s">
        <v>529</v>
      </c>
      <c r="E105" s="354" t="s">
        <v>546</v>
      </c>
      <c r="F105" s="355" t="s">
        <v>547</v>
      </c>
      <c r="G105" s="356" t="s">
        <v>201</v>
      </c>
      <c r="H105" s="357">
        <v>2.3199999999999998</v>
      </c>
      <c r="I105" s="358"/>
      <c r="J105" s="359">
        <f>ROUND(I105*H105,2)</f>
        <v>0</v>
      </c>
      <c r="K105" s="355" t="s">
        <v>532</v>
      </c>
      <c r="L105" s="243"/>
      <c r="M105" s="360" t="s">
        <v>406</v>
      </c>
      <c r="N105" s="361" t="s">
        <v>445</v>
      </c>
      <c r="P105" s="362">
        <f>O105*H105</f>
        <v>0</v>
      </c>
      <c r="Q105" s="362">
        <v>3.6900000000000002E-2</v>
      </c>
      <c r="R105" s="362">
        <f>Q105*H105</f>
        <v>8.5608000000000004E-2</v>
      </c>
      <c r="S105" s="362">
        <v>0</v>
      </c>
      <c r="T105" s="363">
        <f>S105*H105</f>
        <v>0</v>
      </c>
      <c r="AR105" s="364" t="s">
        <v>91</v>
      </c>
      <c r="AT105" s="364" t="s">
        <v>529</v>
      </c>
      <c r="AU105" s="364" t="s">
        <v>293</v>
      </c>
      <c r="AY105" s="227" t="s">
        <v>528</v>
      </c>
      <c r="BE105" s="365">
        <f>IF(N105="základní",J105,0)</f>
        <v>0</v>
      </c>
      <c r="BF105" s="365">
        <f>IF(N105="snížená",J105,0)</f>
        <v>0</v>
      </c>
      <c r="BG105" s="365">
        <f>IF(N105="zákl. přenesená",J105,0)</f>
        <v>0</v>
      </c>
      <c r="BH105" s="365">
        <f>IF(N105="sníž. přenesená",J105,0)</f>
        <v>0</v>
      </c>
      <c r="BI105" s="365">
        <f>IF(N105="nulová",J105,0)</f>
        <v>0</v>
      </c>
      <c r="BJ105" s="227" t="s">
        <v>87</v>
      </c>
      <c r="BK105" s="365">
        <f>ROUND(I105*H105,2)</f>
        <v>0</v>
      </c>
      <c r="BL105" s="227" t="s">
        <v>91</v>
      </c>
      <c r="BM105" s="364" t="s">
        <v>548</v>
      </c>
    </row>
    <row r="106" spans="2:65" s="242" customFormat="1">
      <c r="B106" s="243"/>
      <c r="D106" s="366" t="s">
        <v>534</v>
      </c>
      <c r="F106" s="367" t="s">
        <v>549</v>
      </c>
      <c r="I106" s="368"/>
      <c r="L106" s="243"/>
      <c r="M106" s="369"/>
      <c r="T106" s="267"/>
      <c r="AT106" s="227" t="s">
        <v>534</v>
      </c>
      <c r="AU106" s="227" t="s">
        <v>293</v>
      </c>
    </row>
    <row r="107" spans="2:65" s="370" customFormat="1">
      <c r="B107" s="371"/>
      <c r="D107" s="372" t="s">
        <v>145</v>
      </c>
      <c r="E107" s="373" t="s">
        <v>406</v>
      </c>
      <c r="F107" s="374" t="s">
        <v>550</v>
      </c>
      <c r="H107" s="375">
        <v>2.3199999999999998</v>
      </c>
      <c r="I107" s="376"/>
      <c r="L107" s="371"/>
      <c r="M107" s="377"/>
      <c r="T107" s="378"/>
      <c r="AT107" s="373" t="s">
        <v>145</v>
      </c>
      <c r="AU107" s="373" t="s">
        <v>293</v>
      </c>
      <c r="AV107" s="370" t="s">
        <v>293</v>
      </c>
      <c r="AW107" s="370" t="s">
        <v>438</v>
      </c>
      <c r="AX107" s="370" t="s">
        <v>87</v>
      </c>
      <c r="AY107" s="373" t="s">
        <v>528</v>
      </c>
    </row>
    <row r="108" spans="2:65" s="242" customFormat="1" ht="49.15" customHeight="1">
      <c r="B108" s="352"/>
      <c r="C108" s="353" t="s">
        <v>93</v>
      </c>
      <c r="D108" s="353" t="s">
        <v>529</v>
      </c>
      <c r="E108" s="354" t="s">
        <v>551</v>
      </c>
      <c r="F108" s="355" t="s">
        <v>552</v>
      </c>
      <c r="G108" s="356" t="s">
        <v>140</v>
      </c>
      <c r="H108" s="357">
        <v>60.116</v>
      </c>
      <c r="I108" s="358"/>
      <c r="J108" s="359">
        <f>ROUND(I108*H108,2)</f>
        <v>0</v>
      </c>
      <c r="K108" s="355" t="s">
        <v>532</v>
      </c>
      <c r="L108" s="243"/>
      <c r="M108" s="360" t="s">
        <v>406</v>
      </c>
      <c r="N108" s="361" t="s">
        <v>445</v>
      </c>
      <c r="P108" s="362">
        <f>O108*H108</f>
        <v>0</v>
      </c>
      <c r="Q108" s="362">
        <v>0</v>
      </c>
      <c r="R108" s="362">
        <f>Q108*H108</f>
        <v>0</v>
      </c>
      <c r="S108" s="362">
        <v>0</v>
      </c>
      <c r="T108" s="363">
        <f>S108*H108</f>
        <v>0</v>
      </c>
      <c r="AR108" s="364" t="s">
        <v>91</v>
      </c>
      <c r="AT108" s="364" t="s">
        <v>529</v>
      </c>
      <c r="AU108" s="364" t="s">
        <v>293</v>
      </c>
      <c r="AY108" s="227" t="s">
        <v>528</v>
      </c>
      <c r="BE108" s="365">
        <f>IF(N108="základní",J108,0)</f>
        <v>0</v>
      </c>
      <c r="BF108" s="365">
        <f>IF(N108="snížená",J108,0)</f>
        <v>0</v>
      </c>
      <c r="BG108" s="365">
        <f>IF(N108="zákl. přenesená",J108,0)</f>
        <v>0</v>
      </c>
      <c r="BH108" s="365">
        <f>IF(N108="sníž. přenesená",J108,0)</f>
        <v>0</v>
      </c>
      <c r="BI108" s="365">
        <f>IF(N108="nulová",J108,0)</f>
        <v>0</v>
      </c>
      <c r="BJ108" s="227" t="s">
        <v>87</v>
      </c>
      <c r="BK108" s="365">
        <f>ROUND(I108*H108,2)</f>
        <v>0</v>
      </c>
      <c r="BL108" s="227" t="s">
        <v>91</v>
      </c>
      <c r="BM108" s="364" t="s">
        <v>553</v>
      </c>
    </row>
    <row r="109" spans="2:65" s="242" customFormat="1">
      <c r="B109" s="243"/>
      <c r="D109" s="366" t="s">
        <v>534</v>
      </c>
      <c r="F109" s="367" t="s">
        <v>554</v>
      </c>
      <c r="I109" s="368"/>
      <c r="L109" s="243"/>
      <c r="M109" s="369"/>
      <c r="T109" s="267"/>
      <c r="AT109" s="227" t="s">
        <v>534</v>
      </c>
      <c r="AU109" s="227" t="s">
        <v>293</v>
      </c>
    </row>
    <row r="110" spans="2:65" s="370" customFormat="1">
      <c r="B110" s="371"/>
      <c r="D110" s="372" t="s">
        <v>145</v>
      </c>
      <c r="E110" s="373" t="s">
        <v>406</v>
      </c>
      <c r="F110" s="374" t="s">
        <v>555</v>
      </c>
      <c r="H110" s="375">
        <v>6.7240000000000002</v>
      </c>
      <c r="I110" s="376"/>
      <c r="L110" s="371"/>
      <c r="M110" s="377"/>
      <c r="T110" s="378"/>
      <c r="AT110" s="373" t="s">
        <v>145</v>
      </c>
      <c r="AU110" s="373" t="s">
        <v>293</v>
      </c>
      <c r="AV110" s="370" t="s">
        <v>293</v>
      </c>
      <c r="AW110" s="370" t="s">
        <v>438</v>
      </c>
      <c r="AX110" s="370" t="s">
        <v>472</v>
      </c>
      <c r="AY110" s="373" t="s">
        <v>528</v>
      </c>
    </row>
    <row r="111" spans="2:65" s="370" customFormat="1">
      <c r="B111" s="371"/>
      <c r="D111" s="372" t="s">
        <v>145</v>
      </c>
      <c r="E111" s="373" t="s">
        <v>406</v>
      </c>
      <c r="F111" s="374" t="s">
        <v>556</v>
      </c>
      <c r="H111" s="375">
        <v>7.2939999999999996</v>
      </c>
      <c r="I111" s="376"/>
      <c r="L111" s="371"/>
      <c r="M111" s="377"/>
      <c r="T111" s="378"/>
      <c r="AT111" s="373" t="s">
        <v>145</v>
      </c>
      <c r="AU111" s="373" t="s">
        <v>293</v>
      </c>
      <c r="AV111" s="370" t="s">
        <v>293</v>
      </c>
      <c r="AW111" s="370" t="s">
        <v>438</v>
      </c>
      <c r="AX111" s="370" t="s">
        <v>472</v>
      </c>
      <c r="AY111" s="373" t="s">
        <v>528</v>
      </c>
    </row>
    <row r="112" spans="2:65" s="370" customFormat="1">
      <c r="B112" s="371"/>
      <c r="D112" s="372" t="s">
        <v>145</v>
      </c>
      <c r="E112" s="373" t="s">
        <v>406</v>
      </c>
      <c r="F112" s="374" t="s">
        <v>557</v>
      </c>
      <c r="H112" s="375">
        <v>9.7200000000000006</v>
      </c>
      <c r="I112" s="376"/>
      <c r="L112" s="371"/>
      <c r="M112" s="377"/>
      <c r="T112" s="378"/>
      <c r="AT112" s="373" t="s">
        <v>145</v>
      </c>
      <c r="AU112" s="373" t="s">
        <v>293</v>
      </c>
      <c r="AV112" s="370" t="s">
        <v>293</v>
      </c>
      <c r="AW112" s="370" t="s">
        <v>438</v>
      </c>
      <c r="AX112" s="370" t="s">
        <v>472</v>
      </c>
      <c r="AY112" s="373" t="s">
        <v>528</v>
      </c>
    </row>
    <row r="113" spans="2:51" s="370" customFormat="1">
      <c r="B113" s="371"/>
      <c r="D113" s="372" t="s">
        <v>145</v>
      </c>
      <c r="E113" s="373" t="s">
        <v>406</v>
      </c>
      <c r="F113" s="374" t="s">
        <v>558</v>
      </c>
      <c r="H113" s="375">
        <v>32.613999999999997</v>
      </c>
      <c r="I113" s="376"/>
      <c r="L113" s="371"/>
      <c r="M113" s="377"/>
      <c r="T113" s="378"/>
      <c r="AT113" s="373" t="s">
        <v>145</v>
      </c>
      <c r="AU113" s="373" t="s">
        <v>293</v>
      </c>
      <c r="AV113" s="370" t="s">
        <v>293</v>
      </c>
      <c r="AW113" s="370" t="s">
        <v>438</v>
      </c>
      <c r="AX113" s="370" t="s">
        <v>472</v>
      </c>
      <c r="AY113" s="373" t="s">
        <v>528</v>
      </c>
    </row>
    <row r="114" spans="2:51" s="370" customFormat="1">
      <c r="B114" s="371"/>
      <c r="D114" s="372" t="s">
        <v>145</v>
      </c>
      <c r="E114" s="373" t="s">
        <v>406</v>
      </c>
      <c r="F114" s="374" t="s">
        <v>559</v>
      </c>
      <c r="H114" s="375">
        <v>1.742</v>
      </c>
      <c r="I114" s="376"/>
      <c r="L114" s="371"/>
      <c r="M114" s="377"/>
      <c r="T114" s="378"/>
      <c r="AT114" s="373" t="s">
        <v>145</v>
      </c>
      <c r="AU114" s="373" t="s">
        <v>293</v>
      </c>
      <c r="AV114" s="370" t="s">
        <v>293</v>
      </c>
      <c r="AW114" s="370" t="s">
        <v>438</v>
      </c>
      <c r="AX114" s="370" t="s">
        <v>472</v>
      </c>
      <c r="AY114" s="373" t="s">
        <v>528</v>
      </c>
    </row>
    <row r="115" spans="2:51" s="370" customFormat="1">
      <c r="B115" s="371"/>
      <c r="D115" s="372" t="s">
        <v>145</v>
      </c>
      <c r="E115" s="373" t="s">
        <v>406</v>
      </c>
      <c r="F115" s="374" t="s">
        <v>560</v>
      </c>
      <c r="H115" s="375">
        <v>13.468999999999999</v>
      </c>
      <c r="I115" s="376"/>
      <c r="L115" s="371"/>
      <c r="M115" s="377"/>
      <c r="T115" s="378"/>
      <c r="AT115" s="373" t="s">
        <v>145</v>
      </c>
      <c r="AU115" s="373" t="s">
        <v>293</v>
      </c>
      <c r="AV115" s="370" t="s">
        <v>293</v>
      </c>
      <c r="AW115" s="370" t="s">
        <v>438</v>
      </c>
      <c r="AX115" s="370" t="s">
        <v>472</v>
      </c>
      <c r="AY115" s="373" t="s">
        <v>528</v>
      </c>
    </row>
    <row r="116" spans="2:51" s="370" customFormat="1">
      <c r="B116" s="371"/>
      <c r="D116" s="372" t="s">
        <v>145</v>
      </c>
      <c r="E116" s="373" t="s">
        <v>406</v>
      </c>
      <c r="F116" s="374" t="s">
        <v>561</v>
      </c>
      <c r="H116" s="375">
        <v>15.308999999999999</v>
      </c>
      <c r="I116" s="376"/>
      <c r="L116" s="371"/>
      <c r="M116" s="377"/>
      <c r="T116" s="378"/>
      <c r="AT116" s="373" t="s">
        <v>145</v>
      </c>
      <c r="AU116" s="373" t="s">
        <v>293</v>
      </c>
      <c r="AV116" s="370" t="s">
        <v>293</v>
      </c>
      <c r="AW116" s="370" t="s">
        <v>438</v>
      </c>
      <c r="AX116" s="370" t="s">
        <v>472</v>
      </c>
      <c r="AY116" s="373" t="s">
        <v>528</v>
      </c>
    </row>
    <row r="117" spans="2:51" s="370" customFormat="1">
      <c r="B117" s="371"/>
      <c r="D117" s="372" t="s">
        <v>145</v>
      </c>
      <c r="E117" s="373" t="s">
        <v>406</v>
      </c>
      <c r="F117" s="374" t="s">
        <v>562</v>
      </c>
      <c r="H117" s="375">
        <v>26.448</v>
      </c>
      <c r="I117" s="376"/>
      <c r="L117" s="371"/>
      <c r="M117" s="377"/>
      <c r="T117" s="378"/>
      <c r="AT117" s="373" t="s">
        <v>145</v>
      </c>
      <c r="AU117" s="373" t="s">
        <v>293</v>
      </c>
      <c r="AV117" s="370" t="s">
        <v>293</v>
      </c>
      <c r="AW117" s="370" t="s">
        <v>438</v>
      </c>
      <c r="AX117" s="370" t="s">
        <v>472</v>
      </c>
      <c r="AY117" s="373" t="s">
        <v>528</v>
      </c>
    </row>
    <row r="118" spans="2:51" s="370" customFormat="1">
      <c r="B118" s="371"/>
      <c r="D118" s="372" t="s">
        <v>145</v>
      </c>
      <c r="E118" s="373" t="s">
        <v>406</v>
      </c>
      <c r="F118" s="374" t="s">
        <v>563</v>
      </c>
      <c r="H118" s="375">
        <v>3.4409999999999998</v>
      </c>
      <c r="I118" s="376"/>
      <c r="L118" s="371"/>
      <c r="M118" s="377"/>
      <c r="T118" s="378"/>
      <c r="AT118" s="373" t="s">
        <v>145</v>
      </c>
      <c r="AU118" s="373" t="s">
        <v>293</v>
      </c>
      <c r="AV118" s="370" t="s">
        <v>293</v>
      </c>
      <c r="AW118" s="370" t="s">
        <v>438</v>
      </c>
      <c r="AX118" s="370" t="s">
        <v>472</v>
      </c>
      <c r="AY118" s="373" t="s">
        <v>528</v>
      </c>
    </row>
    <row r="119" spans="2:51" s="370" customFormat="1">
      <c r="B119" s="371"/>
      <c r="D119" s="372" t="s">
        <v>145</v>
      </c>
      <c r="E119" s="373" t="s">
        <v>406</v>
      </c>
      <c r="F119" s="374" t="s">
        <v>564</v>
      </c>
      <c r="H119" s="375">
        <v>9.048</v>
      </c>
      <c r="I119" s="376"/>
      <c r="L119" s="371"/>
      <c r="M119" s="377"/>
      <c r="T119" s="378"/>
      <c r="AT119" s="373" t="s">
        <v>145</v>
      </c>
      <c r="AU119" s="373" t="s">
        <v>293</v>
      </c>
      <c r="AV119" s="370" t="s">
        <v>293</v>
      </c>
      <c r="AW119" s="370" t="s">
        <v>438</v>
      </c>
      <c r="AX119" s="370" t="s">
        <v>472</v>
      </c>
      <c r="AY119" s="373" t="s">
        <v>528</v>
      </c>
    </row>
    <row r="120" spans="2:51" s="379" customFormat="1" ht="22.5">
      <c r="B120" s="380"/>
      <c r="D120" s="372" t="s">
        <v>145</v>
      </c>
      <c r="E120" s="381" t="s">
        <v>406</v>
      </c>
      <c r="F120" s="382" t="s">
        <v>565</v>
      </c>
      <c r="H120" s="383">
        <v>125.809</v>
      </c>
      <c r="I120" s="384"/>
      <c r="L120" s="380"/>
      <c r="M120" s="385"/>
      <c r="T120" s="386"/>
      <c r="AT120" s="381" t="s">
        <v>145</v>
      </c>
      <c r="AU120" s="381" t="s">
        <v>293</v>
      </c>
      <c r="AV120" s="379" t="s">
        <v>89</v>
      </c>
      <c r="AW120" s="379" t="s">
        <v>438</v>
      </c>
      <c r="AX120" s="379" t="s">
        <v>472</v>
      </c>
      <c r="AY120" s="381" t="s">
        <v>528</v>
      </c>
    </row>
    <row r="121" spans="2:51" s="370" customFormat="1">
      <c r="B121" s="371"/>
      <c r="D121" s="372" t="s">
        <v>145</v>
      </c>
      <c r="E121" s="373" t="s">
        <v>406</v>
      </c>
      <c r="F121" s="374" t="s">
        <v>566</v>
      </c>
      <c r="H121" s="375">
        <v>1.5109999999999999</v>
      </c>
      <c r="I121" s="376"/>
      <c r="L121" s="371"/>
      <c r="M121" s="377"/>
      <c r="T121" s="378"/>
      <c r="AT121" s="373" t="s">
        <v>145</v>
      </c>
      <c r="AU121" s="373" t="s">
        <v>293</v>
      </c>
      <c r="AV121" s="370" t="s">
        <v>293</v>
      </c>
      <c r="AW121" s="370" t="s">
        <v>438</v>
      </c>
      <c r="AX121" s="370" t="s">
        <v>472</v>
      </c>
      <c r="AY121" s="373" t="s">
        <v>528</v>
      </c>
    </row>
    <row r="122" spans="2:51" s="370" customFormat="1">
      <c r="B122" s="371"/>
      <c r="D122" s="372" t="s">
        <v>145</v>
      </c>
      <c r="E122" s="373" t="s">
        <v>406</v>
      </c>
      <c r="F122" s="374" t="s">
        <v>567</v>
      </c>
      <c r="H122" s="375">
        <v>4.4630000000000001</v>
      </c>
      <c r="I122" s="376"/>
      <c r="L122" s="371"/>
      <c r="M122" s="377"/>
      <c r="T122" s="378"/>
      <c r="AT122" s="373" t="s">
        <v>145</v>
      </c>
      <c r="AU122" s="373" t="s">
        <v>293</v>
      </c>
      <c r="AV122" s="370" t="s">
        <v>293</v>
      </c>
      <c r="AW122" s="370" t="s">
        <v>438</v>
      </c>
      <c r="AX122" s="370" t="s">
        <v>472</v>
      </c>
      <c r="AY122" s="373" t="s">
        <v>528</v>
      </c>
    </row>
    <row r="123" spans="2:51" s="370" customFormat="1">
      <c r="B123" s="371"/>
      <c r="D123" s="372" t="s">
        <v>145</v>
      </c>
      <c r="E123" s="373" t="s">
        <v>406</v>
      </c>
      <c r="F123" s="374" t="s">
        <v>568</v>
      </c>
      <c r="H123" s="375">
        <v>11.648999999999999</v>
      </c>
      <c r="I123" s="376"/>
      <c r="L123" s="371"/>
      <c r="M123" s="377"/>
      <c r="T123" s="378"/>
      <c r="AT123" s="373" t="s">
        <v>145</v>
      </c>
      <c r="AU123" s="373" t="s">
        <v>293</v>
      </c>
      <c r="AV123" s="370" t="s">
        <v>293</v>
      </c>
      <c r="AW123" s="370" t="s">
        <v>438</v>
      </c>
      <c r="AX123" s="370" t="s">
        <v>472</v>
      </c>
      <c r="AY123" s="373" t="s">
        <v>528</v>
      </c>
    </row>
    <row r="124" spans="2:51" s="370" customFormat="1">
      <c r="B124" s="371"/>
      <c r="D124" s="372" t="s">
        <v>145</v>
      </c>
      <c r="E124" s="373" t="s">
        <v>406</v>
      </c>
      <c r="F124" s="374" t="s">
        <v>569</v>
      </c>
      <c r="H124" s="375">
        <v>23.626999999999999</v>
      </c>
      <c r="I124" s="376"/>
      <c r="L124" s="371"/>
      <c r="M124" s="377"/>
      <c r="T124" s="378"/>
      <c r="AT124" s="373" t="s">
        <v>145</v>
      </c>
      <c r="AU124" s="373" t="s">
        <v>293</v>
      </c>
      <c r="AV124" s="370" t="s">
        <v>293</v>
      </c>
      <c r="AW124" s="370" t="s">
        <v>438</v>
      </c>
      <c r="AX124" s="370" t="s">
        <v>472</v>
      </c>
      <c r="AY124" s="373" t="s">
        <v>528</v>
      </c>
    </row>
    <row r="125" spans="2:51" s="370" customFormat="1">
      <c r="B125" s="371"/>
      <c r="D125" s="372" t="s">
        <v>145</v>
      </c>
      <c r="E125" s="373" t="s">
        <v>406</v>
      </c>
      <c r="F125" s="374" t="s">
        <v>570</v>
      </c>
      <c r="H125" s="375">
        <v>1.302</v>
      </c>
      <c r="I125" s="376"/>
      <c r="L125" s="371"/>
      <c r="M125" s="377"/>
      <c r="T125" s="378"/>
      <c r="AT125" s="373" t="s">
        <v>145</v>
      </c>
      <c r="AU125" s="373" t="s">
        <v>293</v>
      </c>
      <c r="AV125" s="370" t="s">
        <v>293</v>
      </c>
      <c r="AW125" s="370" t="s">
        <v>438</v>
      </c>
      <c r="AX125" s="370" t="s">
        <v>472</v>
      </c>
      <c r="AY125" s="373" t="s">
        <v>528</v>
      </c>
    </row>
    <row r="126" spans="2:51" s="370" customFormat="1">
      <c r="B126" s="371"/>
      <c r="D126" s="372" t="s">
        <v>145</v>
      </c>
      <c r="E126" s="373" t="s">
        <v>406</v>
      </c>
      <c r="F126" s="374" t="s">
        <v>571</v>
      </c>
      <c r="H126" s="375">
        <v>29.495000000000001</v>
      </c>
      <c r="I126" s="376"/>
      <c r="L126" s="371"/>
      <c r="M126" s="377"/>
      <c r="T126" s="378"/>
      <c r="AT126" s="373" t="s">
        <v>145</v>
      </c>
      <c r="AU126" s="373" t="s">
        <v>293</v>
      </c>
      <c r="AV126" s="370" t="s">
        <v>293</v>
      </c>
      <c r="AW126" s="370" t="s">
        <v>438</v>
      </c>
      <c r="AX126" s="370" t="s">
        <v>472</v>
      </c>
      <c r="AY126" s="373" t="s">
        <v>528</v>
      </c>
    </row>
    <row r="127" spans="2:51" s="370" customFormat="1">
      <c r="B127" s="371"/>
      <c r="D127" s="372" t="s">
        <v>145</v>
      </c>
      <c r="E127" s="373" t="s">
        <v>406</v>
      </c>
      <c r="F127" s="374" t="s">
        <v>572</v>
      </c>
      <c r="H127" s="375">
        <v>12.113</v>
      </c>
      <c r="I127" s="376"/>
      <c r="L127" s="371"/>
      <c r="M127" s="377"/>
      <c r="T127" s="378"/>
      <c r="AT127" s="373" t="s">
        <v>145</v>
      </c>
      <c r="AU127" s="373" t="s">
        <v>293</v>
      </c>
      <c r="AV127" s="370" t="s">
        <v>293</v>
      </c>
      <c r="AW127" s="370" t="s">
        <v>438</v>
      </c>
      <c r="AX127" s="370" t="s">
        <v>472</v>
      </c>
      <c r="AY127" s="373" t="s">
        <v>528</v>
      </c>
    </row>
    <row r="128" spans="2:51" s="370" customFormat="1">
      <c r="B128" s="371"/>
      <c r="D128" s="372" t="s">
        <v>145</v>
      </c>
      <c r="E128" s="373" t="s">
        <v>406</v>
      </c>
      <c r="F128" s="374" t="s">
        <v>573</v>
      </c>
      <c r="H128" s="375">
        <v>6.1760000000000002</v>
      </c>
      <c r="I128" s="376"/>
      <c r="L128" s="371"/>
      <c r="M128" s="377"/>
      <c r="T128" s="378"/>
      <c r="AT128" s="373" t="s">
        <v>145</v>
      </c>
      <c r="AU128" s="373" t="s">
        <v>293</v>
      </c>
      <c r="AV128" s="370" t="s">
        <v>293</v>
      </c>
      <c r="AW128" s="370" t="s">
        <v>438</v>
      </c>
      <c r="AX128" s="370" t="s">
        <v>472</v>
      </c>
      <c r="AY128" s="373" t="s">
        <v>528</v>
      </c>
    </row>
    <row r="129" spans="2:65" s="379" customFormat="1" ht="22.5">
      <c r="B129" s="380"/>
      <c r="D129" s="372" t="s">
        <v>145</v>
      </c>
      <c r="E129" s="381" t="s">
        <v>406</v>
      </c>
      <c r="F129" s="382" t="s">
        <v>574</v>
      </c>
      <c r="H129" s="383">
        <v>90.335999999999999</v>
      </c>
      <c r="I129" s="384"/>
      <c r="L129" s="380"/>
      <c r="M129" s="385"/>
      <c r="T129" s="386"/>
      <c r="AT129" s="381" t="s">
        <v>145</v>
      </c>
      <c r="AU129" s="381" t="s">
        <v>293</v>
      </c>
      <c r="AV129" s="379" t="s">
        <v>89</v>
      </c>
      <c r="AW129" s="379" t="s">
        <v>438</v>
      </c>
      <c r="AX129" s="379" t="s">
        <v>472</v>
      </c>
      <c r="AY129" s="381" t="s">
        <v>528</v>
      </c>
    </row>
    <row r="130" spans="2:65" s="370" customFormat="1">
      <c r="B130" s="371"/>
      <c r="D130" s="372" t="s">
        <v>145</v>
      </c>
      <c r="E130" s="373" t="s">
        <v>406</v>
      </c>
      <c r="F130" s="374" t="s">
        <v>575</v>
      </c>
      <c r="H130" s="375">
        <v>-8.85</v>
      </c>
      <c r="I130" s="376"/>
      <c r="L130" s="371"/>
      <c r="M130" s="377"/>
      <c r="T130" s="378"/>
      <c r="AT130" s="373" t="s">
        <v>145</v>
      </c>
      <c r="AU130" s="373" t="s">
        <v>293</v>
      </c>
      <c r="AV130" s="370" t="s">
        <v>293</v>
      </c>
      <c r="AW130" s="370" t="s">
        <v>438</v>
      </c>
      <c r="AX130" s="370" t="s">
        <v>472</v>
      </c>
      <c r="AY130" s="373" t="s">
        <v>528</v>
      </c>
    </row>
    <row r="131" spans="2:65" s="379" customFormat="1" ht="22.5">
      <c r="B131" s="380"/>
      <c r="D131" s="372" t="s">
        <v>145</v>
      </c>
      <c r="E131" s="381" t="s">
        <v>406</v>
      </c>
      <c r="F131" s="382" t="s">
        <v>576</v>
      </c>
      <c r="H131" s="383">
        <v>-8.85</v>
      </c>
      <c r="I131" s="384"/>
      <c r="L131" s="380"/>
      <c r="M131" s="385"/>
      <c r="T131" s="386"/>
      <c r="AT131" s="381" t="s">
        <v>145</v>
      </c>
      <c r="AU131" s="381" t="s">
        <v>293</v>
      </c>
      <c r="AV131" s="379" t="s">
        <v>89</v>
      </c>
      <c r="AW131" s="379" t="s">
        <v>438</v>
      </c>
      <c r="AX131" s="379" t="s">
        <v>472</v>
      </c>
      <c r="AY131" s="381" t="s">
        <v>528</v>
      </c>
    </row>
    <row r="132" spans="2:65" s="387" customFormat="1">
      <c r="B132" s="388"/>
      <c r="D132" s="372" t="s">
        <v>145</v>
      </c>
      <c r="E132" s="389" t="s">
        <v>406</v>
      </c>
      <c r="F132" s="390" t="s">
        <v>577</v>
      </c>
      <c r="H132" s="391">
        <v>207.29499999999999</v>
      </c>
      <c r="I132" s="392"/>
      <c r="L132" s="388"/>
      <c r="M132" s="393"/>
      <c r="T132" s="394"/>
      <c r="AT132" s="389" t="s">
        <v>145</v>
      </c>
      <c r="AU132" s="389" t="s">
        <v>293</v>
      </c>
      <c r="AV132" s="387" t="s">
        <v>91</v>
      </c>
      <c r="AW132" s="387" t="s">
        <v>438</v>
      </c>
      <c r="AX132" s="387" t="s">
        <v>472</v>
      </c>
      <c r="AY132" s="389" t="s">
        <v>528</v>
      </c>
    </row>
    <row r="133" spans="2:65" s="370" customFormat="1">
      <c r="B133" s="371"/>
      <c r="D133" s="372" t="s">
        <v>145</v>
      </c>
      <c r="E133" s="373" t="s">
        <v>406</v>
      </c>
      <c r="F133" s="374" t="s">
        <v>578</v>
      </c>
      <c r="H133" s="375">
        <v>103.648</v>
      </c>
      <c r="I133" s="376"/>
      <c r="L133" s="371"/>
      <c r="M133" s="377"/>
      <c r="T133" s="378"/>
      <c r="AT133" s="373" t="s">
        <v>145</v>
      </c>
      <c r="AU133" s="373" t="s">
        <v>293</v>
      </c>
      <c r="AV133" s="370" t="s">
        <v>293</v>
      </c>
      <c r="AW133" s="370" t="s">
        <v>438</v>
      </c>
      <c r="AX133" s="370" t="s">
        <v>472</v>
      </c>
      <c r="AY133" s="373" t="s">
        <v>528</v>
      </c>
    </row>
    <row r="134" spans="2:65" s="370" customFormat="1">
      <c r="B134" s="371"/>
      <c r="D134" s="372" t="s">
        <v>145</v>
      </c>
      <c r="E134" s="373" t="s">
        <v>406</v>
      </c>
      <c r="F134" s="374" t="s">
        <v>579</v>
      </c>
      <c r="H134" s="375">
        <v>60.116</v>
      </c>
      <c r="I134" s="376"/>
      <c r="L134" s="371"/>
      <c r="M134" s="377"/>
      <c r="T134" s="378"/>
      <c r="AT134" s="373" t="s">
        <v>145</v>
      </c>
      <c r="AU134" s="373" t="s">
        <v>293</v>
      </c>
      <c r="AV134" s="370" t="s">
        <v>293</v>
      </c>
      <c r="AW134" s="370" t="s">
        <v>438</v>
      </c>
      <c r="AX134" s="370" t="s">
        <v>87</v>
      </c>
      <c r="AY134" s="373" t="s">
        <v>528</v>
      </c>
    </row>
    <row r="135" spans="2:65" s="242" customFormat="1" ht="49.15" customHeight="1">
      <c r="B135" s="352"/>
      <c r="C135" s="353" t="s">
        <v>580</v>
      </c>
      <c r="D135" s="353" t="s">
        <v>529</v>
      </c>
      <c r="E135" s="354" t="s">
        <v>581</v>
      </c>
      <c r="F135" s="355" t="s">
        <v>582</v>
      </c>
      <c r="G135" s="356" t="s">
        <v>140</v>
      </c>
      <c r="H135" s="357">
        <v>54.103999999999999</v>
      </c>
      <c r="I135" s="358"/>
      <c r="J135" s="359">
        <f>ROUND(I135*H135,2)</f>
        <v>0</v>
      </c>
      <c r="K135" s="355" t="s">
        <v>532</v>
      </c>
      <c r="L135" s="243"/>
      <c r="M135" s="360" t="s">
        <v>406</v>
      </c>
      <c r="N135" s="361" t="s">
        <v>445</v>
      </c>
      <c r="P135" s="362">
        <f>O135*H135</f>
        <v>0</v>
      </c>
      <c r="Q135" s="362">
        <v>0</v>
      </c>
      <c r="R135" s="362">
        <f>Q135*H135</f>
        <v>0</v>
      </c>
      <c r="S135" s="362">
        <v>0</v>
      </c>
      <c r="T135" s="363">
        <f>S135*H135</f>
        <v>0</v>
      </c>
      <c r="AR135" s="364" t="s">
        <v>91</v>
      </c>
      <c r="AT135" s="364" t="s">
        <v>529</v>
      </c>
      <c r="AU135" s="364" t="s">
        <v>293</v>
      </c>
      <c r="AY135" s="227" t="s">
        <v>528</v>
      </c>
      <c r="BE135" s="365">
        <f>IF(N135="základní",J135,0)</f>
        <v>0</v>
      </c>
      <c r="BF135" s="365">
        <f>IF(N135="snížená",J135,0)</f>
        <v>0</v>
      </c>
      <c r="BG135" s="365">
        <f>IF(N135="zákl. přenesená",J135,0)</f>
        <v>0</v>
      </c>
      <c r="BH135" s="365">
        <f>IF(N135="sníž. přenesená",J135,0)</f>
        <v>0</v>
      </c>
      <c r="BI135" s="365">
        <f>IF(N135="nulová",J135,0)</f>
        <v>0</v>
      </c>
      <c r="BJ135" s="227" t="s">
        <v>87</v>
      </c>
      <c r="BK135" s="365">
        <f>ROUND(I135*H135,2)</f>
        <v>0</v>
      </c>
      <c r="BL135" s="227" t="s">
        <v>91</v>
      </c>
      <c r="BM135" s="364" t="s">
        <v>583</v>
      </c>
    </row>
    <row r="136" spans="2:65" s="242" customFormat="1">
      <c r="B136" s="243"/>
      <c r="D136" s="366" t="s">
        <v>534</v>
      </c>
      <c r="F136" s="367" t="s">
        <v>584</v>
      </c>
      <c r="I136" s="368"/>
      <c r="L136" s="243"/>
      <c r="M136" s="369"/>
      <c r="T136" s="267"/>
      <c r="AT136" s="227" t="s">
        <v>534</v>
      </c>
      <c r="AU136" s="227" t="s">
        <v>293</v>
      </c>
    </row>
    <row r="137" spans="2:65" s="370" customFormat="1">
      <c r="B137" s="371"/>
      <c r="D137" s="372" t="s">
        <v>145</v>
      </c>
      <c r="E137" s="373" t="s">
        <v>406</v>
      </c>
      <c r="F137" s="374" t="s">
        <v>555</v>
      </c>
      <c r="H137" s="375">
        <v>6.7240000000000002</v>
      </c>
      <c r="I137" s="376"/>
      <c r="L137" s="371"/>
      <c r="M137" s="377"/>
      <c r="T137" s="378"/>
      <c r="AT137" s="373" t="s">
        <v>145</v>
      </c>
      <c r="AU137" s="373" t="s">
        <v>293</v>
      </c>
      <c r="AV137" s="370" t="s">
        <v>293</v>
      </c>
      <c r="AW137" s="370" t="s">
        <v>438</v>
      </c>
      <c r="AX137" s="370" t="s">
        <v>472</v>
      </c>
      <c r="AY137" s="373" t="s">
        <v>528</v>
      </c>
    </row>
    <row r="138" spans="2:65" s="370" customFormat="1">
      <c r="B138" s="371"/>
      <c r="D138" s="372" t="s">
        <v>145</v>
      </c>
      <c r="E138" s="373" t="s">
        <v>406</v>
      </c>
      <c r="F138" s="374" t="s">
        <v>556</v>
      </c>
      <c r="H138" s="375">
        <v>7.2939999999999996</v>
      </c>
      <c r="I138" s="376"/>
      <c r="L138" s="371"/>
      <c r="M138" s="377"/>
      <c r="T138" s="378"/>
      <c r="AT138" s="373" t="s">
        <v>145</v>
      </c>
      <c r="AU138" s="373" t="s">
        <v>293</v>
      </c>
      <c r="AV138" s="370" t="s">
        <v>293</v>
      </c>
      <c r="AW138" s="370" t="s">
        <v>438</v>
      </c>
      <c r="AX138" s="370" t="s">
        <v>472</v>
      </c>
      <c r="AY138" s="373" t="s">
        <v>528</v>
      </c>
    </row>
    <row r="139" spans="2:65" s="370" customFormat="1">
      <c r="B139" s="371"/>
      <c r="D139" s="372" t="s">
        <v>145</v>
      </c>
      <c r="E139" s="373" t="s">
        <v>406</v>
      </c>
      <c r="F139" s="374" t="s">
        <v>557</v>
      </c>
      <c r="H139" s="375">
        <v>9.7200000000000006</v>
      </c>
      <c r="I139" s="376"/>
      <c r="L139" s="371"/>
      <c r="M139" s="377"/>
      <c r="T139" s="378"/>
      <c r="AT139" s="373" t="s">
        <v>145</v>
      </c>
      <c r="AU139" s="373" t="s">
        <v>293</v>
      </c>
      <c r="AV139" s="370" t="s">
        <v>293</v>
      </c>
      <c r="AW139" s="370" t="s">
        <v>438</v>
      </c>
      <c r="AX139" s="370" t="s">
        <v>472</v>
      </c>
      <c r="AY139" s="373" t="s">
        <v>528</v>
      </c>
    </row>
    <row r="140" spans="2:65" s="370" customFormat="1">
      <c r="B140" s="371"/>
      <c r="D140" s="372" t="s">
        <v>145</v>
      </c>
      <c r="E140" s="373" t="s">
        <v>406</v>
      </c>
      <c r="F140" s="374" t="s">
        <v>558</v>
      </c>
      <c r="H140" s="375">
        <v>32.613999999999997</v>
      </c>
      <c r="I140" s="376"/>
      <c r="L140" s="371"/>
      <c r="M140" s="377"/>
      <c r="T140" s="378"/>
      <c r="AT140" s="373" t="s">
        <v>145</v>
      </c>
      <c r="AU140" s="373" t="s">
        <v>293</v>
      </c>
      <c r="AV140" s="370" t="s">
        <v>293</v>
      </c>
      <c r="AW140" s="370" t="s">
        <v>438</v>
      </c>
      <c r="AX140" s="370" t="s">
        <v>472</v>
      </c>
      <c r="AY140" s="373" t="s">
        <v>528</v>
      </c>
    </row>
    <row r="141" spans="2:65" s="370" customFormat="1">
      <c r="B141" s="371"/>
      <c r="D141" s="372" t="s">
        <v>145</v>
      </c>
      <c r="E141" s="373" t="s">
        <v>406</v>
      </c>
      <c r="F141" s="374" t="s">
        <v>559</v>
      </c>
      <c r="H141" s="375">
        <v>1.742</v>
      </c>
      <c r="I141" s="376"/>
      <c r="L141" s="371"/>
      <c r="M141" s="377"/>
      <c r="T141" s="378"/>
      <c r="AT141" s="373" t="s">
        <v>145</v>
      </c>
      <c r="AU141" s="373" t="s">
        <v>293</v>
      </c>
      <c r="AV141" s="370" t="s">
        <v>293</v>
      </c>
      <c r="AW141" s="370" t="s">
        <v>438</v>
      </c>
      <c r="AX141" s="370" t="s">
        <v>472</v>
      </c>
      <c r="AY141" s="373" t="s">
        <v>528</v>
      </c>
    </row>
    <row r="142" spans="2:65" s="370" customFormat="1">
      <c r="B142" s="371"/>
      <c r="D142" s="372" t="s">
        <v>145</v>
      </c>
      <c r="E142" s="373" t="s">
        <v>406</v>
      </c>
      <c r="F142" s="374" t="s">
        <v>560</v>
      </c>
      <c r="H142" s="375">
        <v>13.468999999999999</v>
      </c>
      <c r="I142" s="376"/>
      <c r="L142" s="371"/>
      <c r="M142" s="377"/>
      <c r="T142" s="378"/>
      <c r="AT142" s="373" t="s">
        <v>145</v>
      </c>
      <c r="AU142" s="373" t="s">
        <v>293</v>
      </c>
      <c r="AV142" s="370" t="s">
        <v>293</v>
      </c>
      <c r="AW142" s="370" t="s">
        <v>438</v>
      </c>
      <c r="AX142" s="370" t="s">
        <v>472</v>
      </c>
      <c r="AY142" s="373" t="s">
        <v>528</v>
      </c>
    </row>
    <row r="143" spans="2:65" s="370" customFormat="1">
      <c r="B143" s="371"/>
      <c r="D143" s="372" t="s">
        <v>145</v>
      </c>
      <c r="E143" s="373" t="s">
        <v>406</v>
      </c>
      <c r="F143" s="374" t="s">
        <v>561</v>
      </c>
      <c r="H143" s="375">
        <v>15.308999999999999</v>
      </c>
      <c r="I143" s="376"/>
      <c r="L143" s="371"/>
      <c r="M143" s="377"/>
      <c r="T143" s="378"/>
      <c r="AT143" s="373" t="s">
        <v>145</v>
      </c>
      <c r="AU143" s="373" t="s">
        <v>293</v>
      </c>
      <c r="AV143" s="370" t="s">
        <v>293</v>
      </c>
      <c r="AW143" s="370" t="s">
        <v>438</v>
      </c>
      <c r="AX143" s="370" t="s">
        <v>472</v>
      </c>
      <c r="AY143" s="373" t="s">
        <v>528</v>
      </c>
    </row>
    <row r="144" spans="2:65" s="370" customFormat="1">
      <c r="B144" s="371"/>
      <c r="D144" s="372" t="s">
        <v>145</v>
      </c>
      <c r="E144" s="373" t="s">
        <v>406</v>
      </c>
      <c r="F144" s="374" t="s">
        <v>562</v>
      </c>
      <c r="H144" s="375">
        <v>26.448</v>
      </c>
      <c r="I144" s="376"/>
      <c r="L144" s="371"/>
      <c r="M144" s="377"/>
      <c r="T144" s="378"/>
      <c r="AT144" s="373" t="s">
        <v>145</v>
      </c>
      <c r="AU144" s="373" t="s">
        <v>293</v>
      </c>
      <c r="AV144" s="370" t="s">
        <v>293</v>
      </c>
      <c r="AW144" s="370" t="s">
        <v>438</v>
      </c>
      <c r="AX144" s="370" t="s">
        <v>472</v>
      </c>
      <c r="AY144" s="373" t="s">
        <v>528</v>
      </c>
    </row>
    <row r="145" spans="2:51" s="370" customFormat="1">
      <c r="B145" s="371"/>
      <c r="D145" s="372" t="s">
        <v>145</v>
      </c>
      <c r="E145" s="373" t="s">
        <v>406</v>
      </c>
      <c r="F145" s="374" t="s">
        <v>563</v>
      </c>
      <c r="H145" s="375">
        <v>3.4409999999999998</v>
      </c>
      <c r="I145" s="376"/>
      <c r="L145" s="371"/>
      <c r="M145" s="377"/>
      <c r="T145" s="378"/>
      <c r="AT145" s="373" t="s">
        <v>145</v>
      </c>
      <c r="AU145" s="373" t="s">
        <v>293</v>
      </c>
      <c r="AV145" s="370" t="s">
        <v>293</v>
      </c>
      <c r="AW145" s="370" t="s">
        <v>438</v>
      </c>
      <c r="AX145" s="370" t="s">
        <v>472</v>
      </c>
      <c r="AY145" s="373" t="s">
        <v>528</v>
      </c>
    </row>
    <row r="146" spans="2:51" s="370" customFormat="1">
      <c r="B146" s="371"/>
      <c r="D146" s="372" t="s">
        <v>145</v>
      </c>
      <c r="E146" s="373" t="s">
        <v>406</v>
      </c>
      <c r="F146" s="374" t="s">
        <v>564</v>
      </c>
      <c r="H146" s="375">
        <v>9.048</v>
      </c>
      <c r="I146" s="376"/>
      <c r="L146" s="371"/>
      <c r="M146" s="377"/>
      <c r="T146" s="378"/>
      <c r="AT146" s="373" t="s">
        <v>145</v>
      </c>
      <c r="AU146" s="373" t="s">
        <v>293</v>
      </c>
      <c r="AV146" s="370" t="s">
        <v>293</v>
      </c>
      <c r="AW146" s="370" t="s">
        <v>438</v>
      </c>
      <c r="AX146" s="370" t="s">
        <v>472</v>
      </c>
      <c r="AY146" s="373" t="s">
        <v>528</v>
      </c>
    </row>
    <row r="147" spans="2:51" s="379" customFormat="1" ht="22.5">
      <c r="B147" s="380"/>
      <c r="D147" s="372" t="s">
        <v>145</v>
      </c>
      <c r="E147" s="381" t="s">
        <v>406</v>
      </c>
      <c r="F147" s="382" t="s">
        <v>565</v>
      </c>
      <c r="H147" s="383">
        <v>125.809</v>
      </c>
      <c r="I147" s="384"/>
      <c r="L147" s="380"/>
      <c r="M147" s="385"/>
      <c r="T147" s="386"/>
      <c r="AT147" s="381" t="s">
        <v>145</v>
      </c>
      <c r="AU147" s="381" t="s">
        <v>293</v>
      </c>
      <c r="AV147" s="379" t="s">
        <v>89</v>
      </c>
      <c r="AW147" s="379" t="s">
        <v>438</v>
      </c>
      <c r="AX147" s="379" t="s">
        <v>472</v>
      </c>
      <c r="AY147" s="381" t="s">
        <v>528</v>
      </c>
    </row>
    <row r="148" spans="2:51" s="370" customFormat="1">
      <c r="B148" s="371"/>
      <c r="D148" s="372" t="s">
        <v>145</v>
      </c>
      <c r="E148" s="373" t="s">
        <v>406</v>
      </c>
      <c r="F148" s="374" t="s">
        <v>566</v>
      </c>
      <c r="H148" s="375">
        <v>1.5109999999999999</v>
      </c>
      <c r="I148" s="376"/>
      <c r="L148" s="371"/>
      <c r="M148" s="377"/>
      <c r="T148" s="378"/>
      <c r="AT148" s="373" t="s">
        <v>145</v>
      </c>
      <c r="AU148" s="373" t="s">
        <v>293</v>
      </c>
      <c r="AV148" s="370" t="s">
        <v>293</v>
      </c>
      <c r="AW148" s="370" t="s">
        <v>438</v>
      </c>
      <c r="AX148" s="370" t="s">
        <v>472</v>
      </c>
      <c r="AY148" s="373" t="s">
        <v>528</v>
      </c>
    </row>
    <row r="149" spans="2:51" s="370" customFormat="1">
      <c r="B149" s="371"/>
      <c r="D149" s="372" t="s">
        <v>145</v>
      </c>
      <c r="E149" s="373" t="s">
        <v>406</v>
      </c>
      <c r="F149" s="374" t="s">
        <v>567</v>
      </c>
      <c r="H149" s="375">
        <v>4.4630000000000001</v>
      </c>
      <c r="I149" s="376"/>
      <c r="L149" s="371"/>
      <c r="M149" s="377"/>
      <c r="T149" s="378"/>
      <c r="AT149" s="373" t="s">
        <v>145</v>
      </c>
      <c r="AU149" s="373" t="s">
        <v>293</v>
      </c>
      <c r="AV149" s="370" t="s">
        <v>293</v>
      </c>
      <c r="AW149" s="370" t="s">
        <v>438</v>
      </c>
      <c r="AX149" s="370" t="s">
        <v>472</v>
      </c>
      <c r="AY149" s="373" t="s">
        <v>528</v>
      </c>
    </row>
    <row r="150" spans="2:51" s="370" customFormat="1">
      <c r="B150" s="371"/>
      <c r="D150" s="372" t="s">
        <v>145</v>
      </c>
      <c r="E150" s="373" t="s">
        <v>406</v>
      </c>
      <c r="F150" s="374" t="s">
        <v>568</v>
      </c>
      <c r="H150" s="375">
        <v>11.648999999999999</v>
      </c>
      <c r="I150" s="376"/>
      <c r="L150" s="371"/>
      <c r="M150" s="377"/>
      <c r="T150" s="378"/>
      <c r="AT150" s="373" t="s">
        <v>145</v>
      </c>
      <c r="AU150" s="373" t="s">
        <v>293</v>
      </c>
      <c r="AV150" s="370" t="s">
        <v>293</v>
      </c>
      <c r="AW150" s="370" t="s">
        <v>438</v>
      </c>
      <c r="AX150" s="370" t="s">
        <v>472</v>
      </c>
      <c r="AY150" s="373" t="s">
        <v>528</v>
      </c>
    </row>
    <row r="151" spans="2:51" s="370" customFormat="1">
      <c r="B151" s="371"/>
      <c r="D151" s="372" t="s">
        <v>145</v>
      </c>
      <c r="E151" s="373" t="s">
        <v>406</v>
      </c>
      <c r="F151" s="374" t="s">
        <v>569</v>
      </c>
      <c r="H151" s="375">
        <v>23.626999999999999</v>
      </c>
      <c r="I151" s="376"/>
      <c r="L151" s="371"/>
      <c r="M151" s="377"/>
      <c r="T151" s="378"/>
      <c r="AT151" s="373" t="s">
        <v>145</v>
      </c>
      <c r="AU151" s="373" t="s">
        <v>293</v>
      </c>
      <c r="AV151" s="370" t="s">
        <v>293</v>
      </c>
      <c r="AW151" s="370" t="s">
        <v>438</v>
      </c>
      <c r="AX151" s="370" t="s">
        <v>472</v>
      </c>
      <c r="AY151" s="373" t="s">
        <v>528</v>
      </c>
    </row>
    <row r="152" spans="2:51" s="370" customFormat="1">
      <c r="B152" s="371"/>
      <c r="D152" s="372" t="s">
        <v>145</v>
      </c>
      <c r="E152" s="373" t="s">
        <v>406</v>
      </c>
      <c r="F152" s="374" t="s">
        <v>570</v>
      </c>
      <c r="H152" s="375">
        <v>1.302</v>
      </c>
      <c r="I152" s="376"/>
      <c r="L152" s="371"/>
      <c r="M152" s="377"/>
      <c r="T152" s="378"/>
      <c r="AT152" s="373" t="s">
        <v>145</v>
      </c>
      <c r="AU152" s="373" t="s">
        <v>293</v>
      </c>
      <c r="AV152" s="370" t="s">
        <v>293</v>
      </c>
      <c r="AW152" s="370" t="s">
        <v>438</v>
      </c>
      <c r="AX152" s="370" t="s">
        <v>472</v>
      </c>
      <c r="AY152" s="373" t="s">
        <v>528</v>
      </c>
    </row>
    <row r="153" spans="2:51" s="370" customFormat="1">
      <c r="B153" s="371"/>
      <c r="D153" s="372" t="s">
        <v>145</v>
      </c>
      <c r="E153" s="373" t="s">
        <v>406</v>
      </c>
      <c r="F153" s="374" t="s">
        <v>571</v>
      </c>
      <c r="H153" s="375">
        <v>29.495000000000001</v>
      </c>
      <c r="I153" s="376"/>
      <c r="L153" s="371"/>
      <c r="M153" s="377"/>
      <c r="T153" s="378"/>
      <c r="AT153" s="373" t="s">
        <v>145</v>
      </c>
      <c r="AU153" s="373" t="s">
        <v>293</v>
      </c>
      <c r="AV153" s="370" t="s">
        <v>293</v>
      </c>
      <c r="AW153" s="370" t="s">
        <v>438</v>
      </c>
      <c r="AX153" s="370" t="s">
        <v>472</v>
      </c>
      <c r="AY153" s="373" t="s">
        <v>528</v>
      </c>
    </row>
    <row r="154" spans="2:51" s="370" customFormat="1">
      <c r="B154" s="371"/>
      <c r="D154" s="372" t="s">
        <v>145</v>
      </c>
      <c r="E154" s="373" t="s">
        <v>406</v>
      </c>
      <c r="F154" s="374" t="s">
        <v>572</v>
      </c>
      <c r="H154" s="375">
        <v>12.113</v>
      </c>
      <c r="I154" s="376"/>
      <c r="L154" s="371"/>
      <c r="M154" s="377"/>
      <c r="T154" s="378"/>
      <c r="AT154" s="373" t="s">
        <v>145</v>
      </c>
      <c r="AU154" s="373" t="s">
        <v>293</v>
      </c>
      <c r="AV154" s="370" t="s">
        <v>293</v>
      </c>
      <c r="AW154" s="370" t="s">
        <v>438</v>
      </c>
      <c r="AX154" s="370" t="s">
        <v>472</v>
      </c>
      <c r="AY154" s="373" t="s">
        <v>528</v>
      </c>
    </row>
    <row r="155" spans="2:51" s="370" customFormat="1">
      <c r="B155" s="371"/>
      <c r="D155" s="372" t="s">
        <v>145</v>
      </c>
      <c r="E155" s="373" t="s">
        <v>406</v>
      </c>
      <c r="F155" s="374" t="s">
        <v>573</v>
      </c>
      <c r="H155" s="375">
        <v>6.1760000000000002</v>
      </c>
      <c r="I155" s="376"/>
      <c r="L155" s="371"/>
      <c r="M155" s="377"/>
      <c r="T155" s="378"/>
      <c r="AT155" s="373" t="s">
        <v>145</v>
      </c>
      <c r="AU155" s="373" t="s">
        <v>293</v>
      </c>
      <c r="AV155" s="370" t="s">
        <v>293</v>
      </c>
      <c r="AW155" s="370" t="s">
        <v>438</v>
      </c>
      <c r="AX155" s="370" t="s">
        <v>472</v>
      </c>
      <c r="AY155" s="373" t="s">
        <v>528</v>
      </c>
    </row>
    <row r="156" spans="2:51" s="379" customFormat="1" ht="22.5">
      <c r="B156" s="380"/>
      <c r="D156" s="372" t="s">
        <v>145</v>
      </c>
      <c r="E156" s="381" t="s">
        <v>406</v>
      </c>
      <c r="F156" s="382" t="s">
        <v>574</v>
      </c>
      <c r="H156" s="383">
        <v>90.335999999999999</v>
      </c>
      <c r="I156" s="384"/>
      <c r="L156" s="380"/>
      <c r="M156" s="385"/>
      <c r="T156" s="386"/>
      <c r="AT156" s="381" t="s">
        <v>145</v>
      </c>
      <c r="AU156" s="381" t="s">
        <v>293</v>
      </c>
      <c r="AV156" s="379" t="s">
        <v>89</v>
      </c>
      <c r="AW156" s="379" t="s">
        <v>438</v>
      </c>
      <c r="AX156" s="379" t="s">
        <v>472</v>
      </c>
      <c r="AY156" s="381" t="s">
        <v>528</v>
      </c>
    </row>
    <row r="157" spans="2:51" s="370" customFormat="1">
      <c r="B157" s="371"/>
      <c r="D157" s="372" t="s">
        <v>145</v>
      </c>
      <c r="E157" s="373" t="s">
        <v>406</v>
      </c>
      <c r="F157" s="374" t="s">
        <v>575</v>
      </c>
      <c r="H157" s="375">
        <v>-8.85</v>
      </c>
      <c r="I157" s="376"/>
      <c r="L157" s="371"/>
      <c r="M157" s="377"/>
      <c r="T157" s="378"/>
      <c r="AT157" s="373" t="s">
        <v>145</v>
      </c>
      <c r="AU157" s="373" t="s">
        <v>293</v>
      </c>
      <c r="AV157" s="370" t="s">
        <v>293</v>
      </c>
      <c r="AW157" s="370" t="s">
        <v>438</v>
      </c>
      <c r="AX157" s="370" t="s">
        <v>472</v>
      </c>
      <c r="AY157" s="373" t="s">
        <v>528</v>
      </c>
    </row>
    <row r="158" spans="2:51" s="379" customFormat="1" ht="22.5">
      <c r="B158" s="380"/>
      <c r="D158" s="372" t="s">
        <v>145</v>
      </c>
      <c r="E158" s="381" t="s">
        <v>406</v>
      </c>
      <c r="F158" s="382" t="s">
        <v>576</v>
      </c>
      <c r="H158" s="383">
        <v>-8.85</v>
      </c>
      <c r="I158" s="384"/>
      <c r="L158" s="380"/>
      <c r="M158" s="385"/>
      <c r="T158" s="386"/>
      <c r="AT158" s="381" t="s">
        <v>145</v>
      </c>
      <c r="AU158" s="381" t="s">
        <v>293</v>
      </c>
      <c r="AV158" s="379" t="s">
        <v>89</v>
      </c>
      <c r="AW158" s="379" t="s">
        <v>438</v>
      </c>
      <c r="AX158" s="379" t="s">
        <v>472</v>
      </c>
      <c r="AY158" s="381" t="s">
        <v>528</v>
      </c>
    </row>
    <row r="159" spans="2:51" s="387" customFormat="1">
      <c r="B159" s="388"/>
      <c r="D159" s="372" t="s">
        <v>145</v>
      </c>
      <c r="E159" s="389" t="s">
        <v>406</v>
      </c>
      <c r="F159" s="390" t="s">
        <v>577</v>
      </c>
      <c r="H159" s="391">
        <v>207.29499999999999</v>
      </c>
      <c r="I159" s="392"/>
      <c r="L159" s="388"/>
      <c r="M159" s="393"/>
      <c r="T159" s="394"/>
      <c r="AT159" s="389" t="s">
        <v>145</v>
      </c>
      <c r="AU159" s="389" t="s">
        <v>293</v>
      </c>
      <c r="AV159" s="387" t="s">
        <v>91</v>
      </c>
      <c r="AW159" s="387" t="s">
        <v>438</v>
      </c>
      <c r="AX159" s="387" t="s">
        <v>472</v>
      </c>
      <c r="AY159" s="389" t="s">
        <v>528</v>
      </c>
    </row>
    <row r="160" spans="2:51" s="370" customFormat="1">
      <c r="B160" s="371"/>
      <c r="D160" s="372" t="s">
        <v>145</v>
      </c>
      <c r="E160" s="373" t="s">
        <v>406</v>
      </c>
      <c r="F160" s="374" t="s">
        <v>585</v>
      </c>
      <c r="H160" s="375">
        <v>93.283000000000001</v>
      </c>
      <c r="I160" s="376"/>
      <c r="L160" s="371"/>
      <c r="M160" s="377"/>
      <c r="T160" s="378"/>
      <c r="AT160" s="373" t="s">
        <v>145</v>
      </c>
      <c r="AU160" s="373" t="s">
        <v>293</v>
      </c>
      <c r="AV160" s="370" t="s">
        <v>293</v>
      </c>
      <c r="AW160" s="370" t="s">
        <v>438</v>
      </c>
      <c r="AX160" s="370" t="s">
        <v>472</v>
      </c>
      <c r="AY160" s="373" t="s">
        <v>528</v>
      </c>
    </row>
    <row r="161" spans="2:65" s="370" customFormat="1">
      <c r="B161" s="371"/>
      <c r="D161" s="372" t="s">
        <v>145</v>
      </c>
      <c r="E161" s="373" t="s">
        <v>406</v>
      </c>
      <c r="F161" s="374" t="s">
        <v>586</v>
      </c>
      <c r="H161" s="375">
        <v>54.103999999999999</v>
      </c>
      <c r="I161" s="376"/>
      <c r="L161" s="371"/>
      <c r="M161" s="377"/>
      <c r="T161" s="378"/>
      <c r="AT161" s="373" t="s">
        <v>145</v>
      </c>
      <c r="AU161" s="373" t="s">
        <v>293</v>
      </c>
      <c r="AV161" s="370" t="s">
        <v>293</v>
      </c>
      <c r="AW161" s="370" t="s">
        <v>438</v>
      </c>
      <c r="AX161" s="370" t="s">
        <v>87</v>
      </c>
      <c r="AY161" s="373" t="s">
        <v>528</v>
      </c>
    </row>
    <row r="162" spans="2:65" s="242" customFormat="1" ht="49.15" customHeight="1">
      <c r="B162" s="352"/>
      <c r="C162" s="353" t="s">
        <v>587</v>
      </c>
      <c r="D162" s="353" t="s">
        <v>529</v>
      </c>
      <c r="E162" s="354" t="s">
        <v>588</v>
      </c>
      <c r="F162" s="355" t="s">
        <v>589</v>
      </c>
      <c r="G162" s="356" t="s">
        <v>140</v>
      </c>
      <c r="H162" s="357">
        <v>6.0119999999999996</v>
      </c>
      <c r="I162" s="358"/>
      <c r="J162" s="359">
        <f>ROUND(I162*H162,2)</f>
        <v>0</v>
      </c>
      <c r="K162" s="355" t="s">
        <v>532</v>
      </c>
      <c r="L162" s="243"/>
      <c r="M162" s="360" t="s">
        <v>406</v>
      </c>
      <c r="N162" s="361" t="s">
        <v>445</v>
      </c>
      <c r="P162" s="362">
        <f>O162*H162</f>
        <v>0</v>
      </c>
      <c r="Q162" s="362">
        <v>0</v>
      </c>
      <c r="R162" s="362">
        <f>Q162*H162</f>
        <v>0</v>
      </c>
      <c r="S162" s="362">
        <v>0</v>
      </c>
      <c r="T162" s="363">
        <f>S162*H162</f>
        <v>0</v>
      </c>
      <c r="AR162" s="364" t="s">
        <v>91</v>
      </c>
      <c r="AT162" s="364" t="s">
        <v>529</v>
      </c>
      <c r="AU162" s="364" t="s">
        <v>293</v>
      </c>
      <c r="AY162" s="227" t="s">
        <v>528</v>
      </c>
      <c r="BE162" s="365">
        <f>IF(N162="základní",J162,0)</f>
        <v>0</v>
      </c>
      <c r="BF162" s="365">
        <f>IF(N162="snížená",J162,0)</f>
        <v>0</v>
      </c>
      <c r="BG162" s="365">
        <f>IF(N162="zákl. přenesená",J162,0)</f>
        <v>0</v>
      </c>
      <c r="BH162" s="365">
        <f>IF(N162="sníž. přenesená",J162,0)</f>
        <v>0</v>
      </c>
      <c r="BI162" s="365">
        <f>IF(N162="nulová",J162,0)</f>
        <v>0</v>
      </c>
      <c r="BJ162" s="227" t="s">
        <v>87</v>
      </c>
      <c r="BK162" s="365">
        <f>ROUND(I162*H162,2)</f>
        <v>0</v>
      </c>
      <c r="BL162" s="227" t="s">
        <v>91</v>
      </c>
      <c r="BM162" s="364" t="s">
        <v>590</v>
      </c>
    </row>
    <row r="163" spans="2:65" s="242" customFormat="1">
      <c r="B163" s="243"/>
      <c r="D163" s="366" t="s">
        <v>534</v>
      </c>
      <c r="F163" s="367" t="s">
        <v>591</v>
      </c>
      <c r="I163" s="368"/>
      <c r="L163" s="243"/>
      <c r="M163" s="369"/>
      <c r="T163" s="267"/>
      <c r="AT163" s="227" t="s">
        <v>534</v>
      </c>
      <c r="AU163" s="227" t="s">
        <v>293</v>
      </c>
    </row>
    <row r="164" spans="2:65" s="370" customFormat="1">
      <c r="B164" s="371"/>
      <c r="D164" s="372" t="s">
        <v>145</v>
      </c>
      <c r="E164" s="373" t="s">
        <v>406</v>
      </c>
      <c r="F164" s="374" t="s">
        <v>555</v>
      </c>
      <c r="H164" s="375">
        <v>6.7240000000000002</v>
      </c>
      <c r="I164" s="376"/>
      <c r="L164" s="371"/>
      <c r="M164" s="377"/>
      <c r="T164" s="378"/>
      <c r="AT164" s="373" t="s">
        <v>145</v>
      </c>
      <c r="AU164" s="373" t="s">
        <v>293</v>
      </c>
      <c r="AV164" s="370" t="s">
        <v>293</v>
      </c>
      <c r="AW164" s="370" t="s">
        <v>438</v>
      </c>
      <c r="AX164" s="370" t="s">
        <v>472</v>
      </c>
      <c r="AY164" s="373" t="s">
        <v>528</v>
      </c>
    </row>
    <row r="165" spans="2:65" s="370" customFormat="1">
      <c r="B165" s="371"/>
      <c r="D165" s="372" t="s">
        <v>145</v>
      </c>
      <c r="E165" s="373" t="s">
        <v>406</v>
      </c>
      <c r="F165" s="374" t="s">
        <v>556</v>
      </c>
      <c r="H165" s="375">
        <v>7.2939999999999996</v>
      </c>
      <c r="I165" s="376"/>
      <c r="L165" s="371"/>
      <c r="M165" s="377"/>
      <c r="T165" s="378"/>
      <c r="AT165" s="373" t="s">
        <v>145</v>
      </c>
      <c r="AU165" s="373" t="s">
        <v>293</v>
      </c>
      <c r="AV165" s="370" t="s">
        <v>293</v>
      </c>
      <c r="AW165" s="370" t="s">
        <v>438</v>
      </c>
      <c r="AX165" s="370" t="s">
        <v>472</v>
      </c>
      <c r="AY165" s="373" t="s">
        <v>528</v>
      </c>
    </row>
    <row r="166" spans="2:65" s="370" customFormat="1">
      <c r="B166" s="371"/>
      <c r="D166" s="372" t="s">
        <v>145</v>
      </c>
      <c r="E166" s="373" t="s">
        <v>406</v>
      </c>
      <c r="F166" s="374" t="s">
        <v>557</v>
      </c>
      <c r="H166" s="375">
        <v>9.7200000000000006</v>
      </c>
      <c r="I166" s="376"/>
      <c r="L166" s="371"/>
      <c r="M166" s="377"/>
      <c r="T166" s="378"/>
      <c r="AT166" s="373" t="s">
        <v>145</v>
      </c>
      <c r="AU166" s="373" t="s">
        <v>293</v>
      </c>
      <c r="AV166" s="370" t="s">
        <v>293</v>
      </c>
      <c r="AW166" s="370" t="s">
        <v>438</v>
      </c>
      <c r="AX166" s="370" t="s">
        <v>472</v>
      </c>
      <c r="AY166" s="373" t="s">
        <v>528</v>
      </c>
    </row>
    <row r="167" spans="2:65" s="370" customFormat="1">
      <c r="B167" s="371"/>
      <c r="D167" s="372" t="s">
        <v>145</v>
      </c>
      <c r="E167" s="373" t="s">
        <v>406</v>
      </c>
      <c r="F167" s="374" t="s">
        <v>558</v>
      </c>
      <c r="H167" s="375">
        <v>32.613999999999997</v>
      </c>
      <c r="I167" s="376"/>
      <c r="L167" s="371"/>
      <c r="M167" s="377"/>
      <c r="T167" s="378"/>
      <c r="AT167" s="373" t="s">
        <v>145</v>
      </c>
      <c r="AU167" s="373" t="s">
        <v>293</v>
      </c>
      <c r="AV167" s="370" t="s">
        <v>293</v>
      </c>
      <c r="AW167" s="370" t="s">
        <v>438</v>
      </c>
      <c r="AX167" s="370" t="s">
        <v>472</v>
      </c>
      <c r="AY167" s="373" t="s">
        <v>528</v>
      </c>
    </row>
    <row r="168" spans="2:65" s="370" customFormat="1">
      <c r="B168" s="371"/>
      <c r="D168" s="372" t="s">
        <v>145</v>
      </c>
      <c r="E168" s="373" t="s">
        <v>406</v>
      </c>
      <c r="F168" s="374" t="s">
        <v>559</v>
      </c>
      <c r="H168" s="375">
        <v>1.742</v>
      </c>
      <c r="I168" s="376"/>
      <c r="L168" s="371"/>
      <c r="M168" s="377"/>
      <c r="T168" s="378"/>
      <c r="AT168" s="373" t="s">
        <v>145</v>
      </c>
      <c r="AU168" s="373" t="s">
        <v>293</v>
      </c>
      <c r="AV168" s="370" t="s">
        <v>293</v>
      </c>
      <c r="AW168" s="370" t="s">
        <v>438</v>
      </c>
      <c r="AX168" s="370" t="s">
        <v>472</v>
      </c>
      <c r="AY168" s="373" t="s">
        <v>528</v>
      </c>
    </row>
    <row r="169" spans="2:65" s="370" customFormat="1">
      <c r="B169" s="371"/>
      <c r="D169" s="372" t="s">
        <v>145</v>
      </c>
      <c r="E169" s="373" t="s">
        <v>406</v>
      </c>
      <c r="F169" s="374" t="s">
        <v>560</v>
      </c>
      <c r="H169" s="375">
        <v>13.468999999999999</v>
      </c>
      <c r="I169" s="376"/>
      <c r="L169" s="371"/>
      <c r="M169" s="377"/>
      <c r="T169" s="378"/>
      <c r="AT169" s="373" t="s">
        <v>145</v>
      </c>
      <c r="AU169" s="373" t="s">
        <v>293</v>
      </c>
      <c r="AV169" s="370" t="s">
        <v>293</v>
      </c>
      <c r="AW169" s="370" t="s">
        <v>438</v>
      </c>
      <c r="AX169" s="370" t="s">
        <v>472</v>
      </c>
      <c r="AY169" s="373" t="s">
        <v>528</v>
      </c>
    </row>
    <row r="170" spans="2:65" s="370" customFormat="1">
      <c r="B170" s="371"/>
      <c r="D170" s="372" t="s">
        <v>145</v>
      </c>
      <c r="E170" s="373" t="s">
        <v>406</v>
      </c>
      <c r="F170" s="374" t="s">
        <v>561</v>
      </c>
      <c r="H170" s="375">
        <v>15.308999999999999</v>
      </c>
      <c r="I170" s="376"/>
      <c r="L170" s="371"/>
      <c r="M170" s="377"/>
      <c r="T170" s="378"/>
      <c r="AT170" s="373" t="s">
        <v>145</v>
      </c>
      <c r="AU170" s="373" t="s">
        <v>293</v>
      </c>
      <c r="AV170" s="370" t="s">
        <v>293</v>
      </c>
      <c r="AW170" s="370" t="s">
        <v>438</v>
      </c>
      <c r="AX170" s="370" t="s">
        <v>472</v>
      </c>
      <c r="AY170" s="373" t="s">
        <v>528</v>
      </c>
    </row>
    <row r="171" spans="2:65" s="370" customFormat="1">
      <c r="B171" s="371"/>
      <c r="D171" s="372" t="s">
        <v>145</v>
      </c>
      <c r="E171" s="373" t="s">
        <v>406</v>
      </c>
      <c r="F171" s="374" t="s">
        <v>562</v>
      </c>
      <c r="H171" s="375">
        <v>26.448</v>
      </c>
      <c r="I171" s="376"/>
      <c r="L171" s="371"/>
      <c r="M171" s="377"/>
      <c r="T171" s="378"/>
      <c r="AT171" s="373" t="s">
        <v>145</v>
      </c>
      <c r="AU171" s="373" t="s">
        <v>293</v>
      </c>
      <c r="AV171" s="370" t="s">
        <v>293</v>
      </c>
      <c r="AW171" s="370" t="s">
        <v>438</v>
      </c>
      <c r="AX171" s="370" t="s">
        <v>472</v>
      </c>
      <c r="AY171" s="373" t="s">
        <v>528</v>
      </c>
    </row>
    <row r="172" spans="2:65" s="370" customFormat="1">
      <c r="B172" s="371"/>
      <c r="D172" s="372" t="s">
        <v>145</v>
      </c>
      <c r="E172" s="373" t="s">
        <v>406</v>
      </c>
      <c r="F172" s="374" t="s">
        <v>563</v>
      </c>
      <c r="H172" s="375">
        <v>3.4409999999999998</v>
      </c>
      <c r="I172" s="376"/>
      <c r="L172" s="371"/>
      <c r="M172" s="377"/>
      <c r="T172" s="378"/>
      <c r="AT172" s="373" t="s">
        <v>145</v>
      </c>
      <c r="AU172" s="373" t="s">
        <v>293</v>
      </c>
      <c r="AV172" s="370" t="s">
        <v>293</v>
      </c>
      <c r="AW172" s="370" t="s">
        <v>438</v>
      </c>
      <c r="AX172" s="370" t="s">
        <v>472</v>
      </c>
      <c r="AY172" s="373" t="s">
        <v>528</v>
      </c>
    </row>
    <row r="173" spans="2:65" s="370" customFormat="1">
      <c r="B173" s="371"/>
      <c r="D173" s="372" t="s">
        <v>145</v>
      </c>
      <c r="E173" s="373" t="s">
        <v>406</v>
      </c>
      <c r="F173" s="374" t="s">
        <v>564</v>
      </c>
      <c r="H173" s="375">
        <v>9.048</v>
      </c>
      <c r="I173" s="376"/>
      <c r="L173" s="371"/>
      <c r="M173" s="377"/>
      <c r="T173" s="378"/>
      <c r="AT173" s="373" t="s">
        <v>145</v>
      </c>
      <c r="AU173" s="373" t="s">
        <v>293</v>
      </c>
      <c r="AV173" s="370" t="s">
        <v>293</v>
      </c>
      <c r="AW173" s="370" t="s">
        <v>438</v>
      </c>
      <c r="AX173" s="370" t="s">
        <v>472</v>
      </c>
      <c r="AY173" s="373" t="s">
        <v>528</v>
      </c>
    </row>
    <row r="174" spans="2:65" s="379" customFormat="1" ht="22.5">
      <c r="B174" s="380"/>
      <c r="D174" s="372" t="s">
        <v>145</v>
      </c>
      <c r="E174" s="381" t="s">
        <v>406</v>
      </c>
      <c r="F174" s="382" t="s">
        <v>565</v>
      </c>
      <c r="H174" s="383">
        <v>125.809</v>
      </c>
      <c r="I174" s="384"/>
      <c r="L174" s="380"/>
      <c r="M174" s="385"/>
      <c r="T174" s="386"/>
      <c r="AT174" s="381" t="s">
        <v>145</v>
      </c>
      <c r="AU174" s="381" t="s">
        <v>293</v>
      </c>
      <c r="AV174" s="379" t="s">
        <v>89</v>
      </c>
      <c r="AW174" s="379" t="s">
        <v>438</v>
      </c>
      <c r="AX174" s="379" t="s">
        <v>472</v>
      </c>
      <c r="AY174" s="381" t="s">
        <v>528</v>
      </c>
    </row>
    <row r="175" spans="2:65" s="370" customFormat="1">
      <c r="B175" s="371"/>
      <c r="D175" s="372" t="s">
        <v>145</v>
      </c>
      <c r="E175" s="373" t="s">
        <v>406</v>
      </c>
      <c r="F175" s="374" t="s">
        <v>566</v>
      </c>
      <c r="H175" s="375">
        <v>1.5109999999999999</v>
      </c>
      <c r="I175" s="376"/>
      <c r="L175" s="371"/>
      <c r="M175" s="377"/>
      <c r="T175" s="378"/>
      <c r="AT175" s="373" t="s">
        <v>145</v>
      </c>
      <c r="AU175" s="373" t="s">
        <v>293</v>
      </c>
      <c r="AV175" s="370" t="s">
        <v>293</v>
      </c>
      <c r="AW175" s="370" t="s">
        <v>438</v>
      </c>
      <c r="AX175" s="370" t="s">
        <v>472</v>
      </c>
      <c r="AY175" s="373" t="s">
        <v>528</v>
      </c>
    </row>
    <row r="176" spans="2:65" s="370" customFormat="1">
      <c r="B176" s="371"/>
      <c r="D176" s="372" t="s">
        <v>145</v>
      </c>
      <c r="E176" s="373" t="s">
        <v>406</v>
      </c>
      <c r="F176" s="374" t="s">
        <v>567</v>
      </c>
      <c r="H176" s="375">
        <v>4.4630000000000001</v>
      </c>
      <c r="I176" s="376"/>
      <c r="L176" s="371"/>
      <c r="M176" s="377"/>
      <c r="T176" s="378"/>
      <c r="AT176" s="373" t="s">
        <v>145</v>
      </c>
      <c r="AU176" s="373" t="s">
        <v>293</v>
      </c>
      <c r="AV176" s="370" t="s">
        <v>293</v>
      </c>
      <c r="AW176" s="370" t="s">
        <v>438</v>
      </c>
      <c r="AX176" s="370" t="s">
        <v>472</v>
      </c>
      <c r="AY176" s="373" t="s">
        <v>528</v>
      </c>
    </row>
    <row r="177" spans="2:65" s="370" customFormat="1">
      <c r="B177" s="371"/>
      <c r="D177" s="372" t="s">
        <v>145</v>
      </c>
      <c r="E177" s="373" t="s">
        <v>406</v>
      </c>
      <c r="F177" s="374" t="s">
        <v>568</v>
      </c>
      <c r="H177" s="375">
        <v>11.648999999999999</v>
      </c>
      <c r="I177" s="376"/>
      <c r="L177" s="371"/>
      <c r="M177" s="377"/>
      <c r="T177" s="378"/>
      <c r="AT177" s="373" t="s">
        <v>145</v>
      </c>
      <c r="AU177" s="373" t="s">
        <v>293</v>
      </c>
      <c r="AV177" s="370" t="s">
        <v>293</v>
      </c>
      <c r="AW177" s="370" t="s">
        <v>438</v>
      </c>
      <c r="AX177" s="370" t="s">
        <v>472</v>
      </c>
      <c r="AY177" s="373" t="s">
        <v>528</v>
      </c>
    </row>
    <row r="178" spans="2:65" s="370" customFormat="1">
      <c r="B178" s="371"/>
      <c r="D178" s="372" t="s">
        <v>145</v>
      </c>
      <c r="E178" s="373" t="s">
        <v>406</v>
      </c>
      <c r="F178" s="374" t="s">
        <v>569</v>
      </c>
      <c r="H178" s="375">
        <v>23.626999999999999</v>
      </c>
      <c r="I178" s="376"/>
      <c r="L178" s="371"/>
      <c r="M178" s="377"/>
      <c r="T178" s="378"/>
      <c r="AT178" s="373" t="s">
        <v>145</v>
      </c>
      <c r="AU178" s="373" t="s">
        <v>293</v>
      </c>
      <c r="AV178" s="370" t="s">
        <v>293</v>
      </c>
      <c r="AW178" s="370" t="s">
        <v>438</v>
      </c>
      <c r="AX178" s="370" t="s">
        <v>472</v>
      </c>
      <c r="AY178" s="373" t="s">
        <v>528</v>
      </c>
    </row>
    <row r="179" spans="2:65" s="370" customFormat="1">
      <c r="B179" s="371"/>
      <c r="D179" s="372" t="s">
        <v>145</v>
      </c>
      <c r="E179" s="373" t="s">
        <v>406</v>
      </c>
      <c r="F179" s="374" t="s">
        <v>570</v>
      </c>
      <c r="H179" s="375">
        <v>1.302</v>
      </c>
      <c r="I179" s="376"/>
      <c r="L179" s="371"/>
      <c r="M179" s="377"/>
      <c r="T179" s="378"/>
      <c r="AT179" s="373" t="s">
        <v>145</v>
      </c>
      <c r="AU179" s="373" t="s">
        <v>293</v>
      </c>
      <c r="AV179" s="370" t="s">
        <v>293</v>
      </c>
      <c r="AW179" s="370" t="s">
        <v>438</v>
      </c>
      <c r="AX179" s="370" t="s">
        <v>472</v>
      </c>
      <c r="AY179" s="373" t="s">
        <v>528</v>
      </c>
    </row>
    <row r="180" spans="2:65" s="370" customFormat="1">
      <c r="B180" s="371"/>
      <c r="D180" s="372" t="s">
        <v>145</v>
      </c>
      <c r="E180" s="373" t="s">
        <v>406</v>
      </c>
      <c r="F180" s="374" t="s">
        <v>571</v>
      </c>
      <c r="H180" s="375">
        <v>29.495000000000001</v>
      </c>
      <c r="I180" s="376"/>
      <c r="L180" s="371"/>
      <c r="M180" s="377"/>
      <c r="T180" s="378"/>
      <c r="AT180" s="373" t="s">
        <v>145</v>
      </c>
      <c r="AU180" s="373" t="s">
        <v>293</v>
      </c>
      <c r="AV180" s="370" t="s">
        <v>293</v>
      </c>
      <c r="AW180" s="370" t="s">
        <v>438</v>
      </c>
      <c r="AX180" s="370" t="s">
        <v>472</v>
      </c>
      <c r="AY180" s="373" t="s">
        <v>528</v>
      </c>
    </row>
    <row r="181" spans="2:65" s="370" customFormat="1">
      <c r="B181" s="371"/>
      <c r="D181" s="372" t="s">
        <v>145</v>
      </c>
      <c r="E181" s="373" t="s">
        <v>406</v>
      </c>
      <c r="F181" s="374" t="s">
        <v>572</v>
      </c>
      <c r="H181" s="375">
        <v>12.113</v>
      </c>
      <c r="I181" s="376"/>
      <c r="L181" s="371"/>
      <c r="M181" s="377"/>
      <c r="T181" s="378"/>
      <c r="AT181" s="373" t="s">
        <v>145</v>
      </c>
      <c r="AU181" s="373" t="s">
        <v>293</v>
      </c>
      <c r="AV181" s="370" t="s">
        <v>293</v>
      </c>
      <c r="AW181" s="370" t="s">
        <v>438</v>
      </c>
      <c r="AX181" s="370" t="s">
        <v>472</v>
      </c>
      <c r="AY181" s="373" t="s">
        <v>528</v>
      </c>
    </row>
    <row r="182" spans="2:65" s="370" customFormat="1">
      <c r="B182" s="371"/>
      <c r="D182" s="372" t="s">
        <v>145</v>
      </c>
      <c r="E182" s="373" t="s">
        <v>406</v>
      </c>
      <c r="F182" s="374" t="s">
        <v>573</v>
      </c>
      <c r="H182" s="375">
        <v>6.1760000000000002</v>
      </c>
      <c r="I182" s="376"/>
      <c r="L182" s="371"/>
      <c r="M182" s="377"/>
      <c r="T182" s="378"/>
      <c r="AT182" s="373" t="s">
        <v>145</v>
      </c>
      <c r="AU182" s="373" t="s">
        <v>293</v>
      </c>
      <c r="AV182" s="370" t="s">
        <v>293</v>
      </c>
      <c r="AW182" s="370" t="s">
        <v>438</v>
      </c>
      <c r="AX182" s="370" t="s">
        <v>472</v>
      </c>
      <c r="AY182" s="373" t="s">
        <v>528</v>
      </c>
    </row>
    <row r="183" spans="2:65" s="379" customFormat="1" ht="22.5">
      <c r="B183" s="380"/>
      <c r="D183" s="372" t="s">
        <v>145</v>
      </c>
      <c r="E183" s="381" t="s">
        <v>406</v>
      </c>
      <c r="F183" s="382" t="s">
        <v>574</v>
      </c>
      <c r="H183" s="383">
        <v>90.335999999999999</v>
      </c>
      <c r="I183" s="384"/>
      <c r="L183" s="380"/>
      <c r="M183" s="385"/>
      <c r="T183" s="386"/>
      <c r="AT183" s="381" t="s">
        <v>145</v>
      </c>
      <c r="AU183" s="381" t="s">
        <v>293</v>
      </c>
      <c r="AV183" s="379" t="s">
        <v>89</v>
      </c>
      <c r="AW183" s="379" t="s">
        <v>438</v>
      </c>
      <c r="AX183" s="379" t="s">
        <v>472</v>
      </c>
      <c r="AY183" s="381" t="s">
        <v>528</v>
      </c>
    </row>
    <row r="184" spans="2:65" s="370" customFormat="1">
      <c r="B184" s="371"/>
      <c r="D184" s="372" t="s">
        <v>145</v>
      </c>
      <c r="E184" s="373" t="s">
        <v>406</v>
      </c>
      <c r="F184" s="374" t="s">
        <v>575</v>
      </c>
      <c r="H184" s="375">
        <v>-8.85</v>
      </c>
      <c r="I184" s="376"/>
      <c r="L184" s="371"/>
      <c r="M184" s="377"/>
      <c r="T184" s="378"/>
      <c r="AT184" s="373" t="s">
        <v>145</v>
      </c>
      <c r="AU184" s="373" t="s">
        <v>293</v>
      </c>
      <c r="AV184" s="370" t="s">
        <v>293</v>
      </c>
      <c r="AW184" s="370" t="s">
        <v>438</v>
      </c>
      <c r="AX184" s="370" t="s">
        <v>472</v>
      </c>
      <c r="AY184" s="373" t="s">
        <v>528</v>
      </c>
    </row>
    <row r="185" spans="2:65" s="379" customFormat="1" ht="22.5">
      <c r="B185" s="380"/>
      <c r="D185" s="372" t="s">
        <v>145</v>
      </c>
      <c r="E185" s="381" t="s">
        <v>406</v>
      </c>
      <c r="F185" s="382" t="s">
        <v>576</v>
      </c>
      <c r="H185" s="383">
        <v>-8.85</v>
      </c>
      <c r="I185" s="384"/>
      <c r="L185" s="380"/>
      <c r="M185" s="385"/>
      <c r="T185" s="386"/>
      <c r="AT185" s="381" t="s">
        <v>145</v>
      </c>
      <c r="AU185" s="381" t="s">
        <v>293</v>
      </c>
      <c r="AV185" s="379" t="s">
        <v>89</v>
      </c>
      <c r="AW185" s="379" t="s">
        <v>438</v>
      </c>
      <c r="AX185" s="379" t="s">
        <v>472</v>
      </c>
      <c r="AY185" s="381" t="s">
        <v>528</v>
      </c>
    </row>
    <row r="186" spans="2:65" s="387" customFormat="1">
      <c r="B186" s="388"/>
      <c r="D186" s="372" t="s">
        <v>145</v>
      </c>
      <c r="E186" s="389" t="s">
        <v>406</v>
      </c>
      <c r="F186" s="390" t="s">
        <v>577</v>
      </c>
      <c r="H186" s="391">
        <v>207.29499999999999</v>
      </c>
      <c r="I186" s="392"/>
      <c r="L186" s="388"/>
      <c r="M186" s="393"/>
      <c r="T186" s="394"/>
      <c r="AT186" s="389" t="s">
        <v>145</v>
      </c>
      <c r="AU186" s="389" t="s">
        <v>293</v>
      </c>
      <c r="AV186" s="387" t="s">
        <v>91</v>
      </c>
      <c r="AW186" s="387" t="s">
        <v>438</v>
      </c>
      <c r="AX186" s="387" t="s">
        <v>472</v>
      </c>
      <c r="AY186" s="389" t="s">
        <v>528</v>
      </c>
    </row>
    <row r="187" spans="2:65" s="370" customFormat="1">
      <c r="B187" s="371"/>
      <c r="D187" s="372" t="s">
        <v>145</v>
      </c>
      <c r="E187" s="373" t="s">
        <v>406</v>
      </c>
      <c r="F187" s="374" t="s">
        <v>592</v>
      </c>
      <c r="H187" s="375">
        <v>10.365</v>
      </c>
      <c r="I187" s="376"/>
      <c r="L187" s="371"/>
      <c r="M187" s="377"/>
      <c r="T187" s="378"/>
      <c r="AT187" s="373" t="s">
        <v>145</v>
      </c>
      <c r="AU187" s="373" t="s">
        <v>293</v>
      </c>
      <c r="AV187" s="370" t="s">
        <v>293</v>
      </c>
      <c r="AW187" s="370" t="s">
        <v>438</v>
      </c>
      <c r="AX187" s="370" t="s">
        <v>472</v>
      </c>
      <c r="AY187" s="373" t="s">
        <v>528</v>
      </c>
    </row>
    <row r="188" spans="2:65" s="370" customFormat="1">
      <c r="B188" s="371"/>
      <c r="D188" s="372" t="s">
        <v>145</v>
      </c>
      <c r="E188" s="373" t="s">
        <v>406</v>
      </c>
      <c r="F188" s="374" t="s">
        <v>593</v>
      </c>
      <c r="H188" s="375">
        <v>6.0119999999999996</v>
      </c>
      <c r="I188" s="376"/>
      <c r="L188" s="371"/>
      <c r="M188" s="377"/>
      <c r="T188" s="378"/>
      <c r="AT188" s="373" t="s">
        <v>145</v>
      </c>
      <c r="AU188" s="373" t="s">
        <v>293</v>
      </c>
      <c r="AV188" s="370" t="s">
        <v>293</v>
      </c>
      <c r="AW188" s="370" t="s">
        <v>438</v>
      </c>
      <c r="AX188" s="370" t="s">
        <v>87</v>
      </c>
      <c r="AY188" s="373" t="s">
        <v>528</v>
      </c>
    </row>
    <row r="189" spans="2:65" s="242" customFormat="1" ht="37.9" customHeight="1">
      <c r="B189" s="352"/>
      <c r="C189" s="353" t="s">
        <v>95</v>
      </c>
      <c r="D189" s="353" t="s">
        <v>529</v>
      </c>
      <c r="E189" s="354" t="s">
        <v>594</v>
      </c>
      <c r="F189" s="355" t="s">
        <v>595</v>
      </c>
      <c r="G189" s="356" t="s">
        <v>140</v>
      </c>
      <c r="H189" s="357">
        <v>34.381999999999998</v>
      </c>
      <c r="I189" s="358"/>
      <c r="J189" s="359">
        <f>ROUND(I189*H189,2)</f>
        <v>0</v>
      </c>
      <c r="K189" s="355" t="s">
        <v>532</v>
      </c>
      <c r="L189" s="243"/>
      <c r="M189" s="360" t="s">
        <v>406</v>
      </c>
      <c r="N189" s="361" t="s">
        <v>445</v>
      </c>
      <c r="P189" s="362">
        <f>O189*H189</f>
        <v>0</v>
      </c>
      <c r="Q189" s="362">
        <v>0</v>
      </c>
      <c r="R189" s="362">
        <f>Q189*H189</f>
        <v>0</v>
      </c>
      <c r="S189" s="362">
        <v>0</v>
      </c>
      <c r="T189" s="363">
        <f>S189*H189</f>
        <v>0</v>
      </c>
      <c r="AR189" s="364" t="s">
        <v>91</v>
      </c>
      <c r="AT189" s="364" t="s">
        <v>529</v>
      </c>
      <c r="AU189" s="364" t="s">
        <v>293</v>
      </c>
      <c r="AY189" s="227" t="s">
        <v>528</v>
      </c>
      <c r="BE189" s="365">
        <f>IF(N189="základní",J189,0)</f>
        <v>0</v>
      </c>
      <c r="BF189" s="365">
        <f>IF(N189="snížená",J189,0)</f>
        <v>0</v>
      </c>
      <c r="BG189" s="365">
        <f>IF(N189="zákl. přenesená",J189,0)</f>
        <v>0</v>
      </c>
      <c r="BH189" s="365">
        <f>IF(N189="sníž. přenesená",J189,0)</f>
        <v>0</v>
      </c>
      <c r="BI189" s="365">
        <f>IF(N189="nulová",J189,0)</f>
        <v>0</v>
      </c>
      <c r="BJ189" s="227" t="s">
        <v>87</v>
      </c>
      <c r="BK189" s="365">
        <f>ROUND(I189*H189,2)</f>
        <v>0</v>
      </c>
      <c r="BL189" s="227" t="s">
        <v>91</v>
      </c>
      <c r="BM189" s="364" t="s">
        <v>596</v>
      </c>
    </row>
    <row r="190" spans="2:65" s="242" customFormat="1">
      <c r="B190" s="243"/>
      <c r="D190" s="366" t="s">
        <v>534</v>
      </c>
      <c r="F190" s="367" t="s">
        <v>597</v>
      </c>
      <c r="I190" s="368"/>
      <c r="L190" s="243"/>
      <c r="M190" s="369"/>
      <c r="T190" s="267"/>
      <c r="AT190" s="227" t="s">
        <v>534</v>
      </c>
      <c r="AU190" s="227" t="s">
        <v>293</v>
      </c>
    </row>
    <row r="191" spans="2:65" s="370" customFormat="1" ht="22.5">
      <c r="B191" s="371"/>
      <c r="D191" s="372" t="s">
        <v>145</v>
      </c>
      <c r="E191" s="373" t="s">
        <v>406</v>
      </c>
      <c r="F191" s="374" t="s">
        <v>598</v>
      </c>
      <c r="H191" s="375">
        <v>59.28</v>
      </c>
      <c r="I191" s="376"/>
      <c r="L191" s="371"/>
      <c r="M191" s="377"/>
      <c r="T191" s="378"/>
      <c r="AT191" s="373" t="s">
        <v>145</v>
      </c>
      <c r="AU191" s="373" t="s">
        <v>293</v>
      </c>
      <c r="AV191" s="370" t="s">
        <v>293</v>
      </c>
      <c r="AW191" s="370" t="s">
        <v>438</v>
      </c>
      <c r="AX191" s="370" t="s">
        <v>472</v>
      </c>
      <c r="AY191" s="373" t="s">
        <v>528</v>
      </c>
    </row>
    <row r="192" spans="2:65" s="370" customFormat="1">
      <c r="B192" s="371"/>
      <c r="D192" s="372" t="s">
        <v>145</v>
      </c>
      <c r="E192" s="373" t="s">
        <v>406</v>
      </c>
      <c r="F192" s="374" t="s">
        <v>599</v>
      </c>
      <c r="H192" s="375">
        <v>34.381999999999998</v>
      </c>
      <c r="I192" s="376"/>
      <c r="L192" s="371"/>
      <c r="M192" s="377"/>
      <c r="T192" s="378"/>
      <c r="AT192" s="373" t="s">
        <v>145</v>
      </c>
      <c r="AU192" s="373" t="s">
        <v>293</v>
      </c>
      <c r="AV192" s="370" t="s">
        <v>293</v>
      </c>
      <c r="AW192" s="370" t="s">
        <v>438</v>
      </c>
      <c r="AX192" s="370" t="s">
        <v>87</v>
      </c>
      <c r="AY192" s="373" t="s">
        <v>528</v>
      </c>
    </row>
    <row r="193" spans="2:65" s="242" customFormat="1" ht="37.9" customHeight="1">
      <c r="B193" s="352"/>
      <c r="C193" s="353" t="s">
        <v>600</v>
      </c>
      <c r="D193" s="353" t="s">
        <v>529</v>
      </c>
      <c r="E193" s="354" t="s">
        <v>601</v>
      </c>
      <c r="F193" s="355" t="s">
        <v>602</v>
      </c>
      <c r="G193" s="356" t="s">
        <v>157</v>
      </c>
      <c r="H193" s="357">
        <v>145.952</v>
      </c>
      <c r="I193" s="358"/>
      <c r="J193" s="359">
        <f>ROUND(I193*H193,2)</f>
        <v>0</v>
      </c>
      <c r="K193" s="355" t="s">
        <v>532</v>
      </c>
      <c r="L193" s="243"/>
      <c r="M193" s="360" t="s">
        <v>406</v>
      </c>
      <c r="N193" s="361" t="s">
        <v>445</v>
      </c>
      <c r="P193" s="362">
        <f>O193*H193</f>
        <v>0</v>
      </c>
      <c r="Q193" s="362">
        <v>8.4000000000000003E-4</v>
      </c>
      <c r="R193" s="362">
        <f>Q193*H193</f>
        <v>0.12259968</v>
      </c>
      <c r="S193" s="362">
        <v>0</v>
      </c>
      <c r="T193" s="363">
        <f>S193*H193</f>
        <v>0</v>
      </c>
      <c r="AR193" s="364" t="s">
        <v>91</v>
      </c>
      <c r="AT193" s="364" t="s">
        <v>529</v>
      </c>
      <c r="AU193" s="364" t="s">
        <v>293</v>
      </c>
      <c r="AY193" s="227" t="s">
        <v>528</v>
      </c>
      <c r="BE193" s="365">
        <f>IF(N193="základní",J193,0)</f>
        <v>0</v>
      </c>
      <c r="BF193" s="365">
        <f>IF(N193="snížená",J193,0)</f>
        <v>0</v>
      </c>
      <c r="BG193" s="365">
        <f>IF(N193="zákl. přenesená",J193,0)</f>
        <v>0</v>
      </c>
      <c r="BH193" s="365">
        <f>IF(N193="sníž. přenesená",J193,0)</f>
        <v>0</v>
      </c>
      <c r="BI193" s="365">
        <f>IF(N193="nulová",J193,0)</f>
        <v>0</v>
      </c>
      <c r="BJ193" s="227" t="s">
        <v>87</v>
      </c>
      <c r="BK193" s="365">
        <f>ROUND(I193*H193,2)</f>
        <v>0</v>
      </c>
      <c r="BL193" s="227" t="s">
        <v>91</v>
      </c>
      <c r="BM193" s="364" t="s">
        <v>603</v>
      </c>
    </row>
    <row r="194" spans="2:65" s="242" customFormat="1">
      <c r="B194" s="243"/>
      <c r="D194" s="366" t="s">
        <v>534</v>
      </c>
      <c r="F194" s="367" t="s">
        <v>604</v>
      </c>
      <c r="I194" s="368"/>
      <c r="L194" s="243"/>
      <c r="M194" s="369"/>
      <c r="T194" s="267"/>
      <c r="AT194" s="227" t="s">
        <v>534</v>
      </c>
      <c r="AU194" s="227" t="s">
        <v>293</v>
      </c>
    </row>
    <row r="195" spans="2:65" s="370" customFormat="1">
      <c r="B195" s="371"/>
      <c r="D195" s="372" t="s">
        <v>145</v>
      </c>
      <c r="E195" s="373" t="s">
        <v>406</v>
      </c>
      <c r="F195" s="374" t="s">
        <v>605</v>
      </c>
      <c r="H195" s="375">
        <v>16.809999999999999</v>
      </c>
      <c r="I195" s="376"/>
      <c r="L195" s="371"/>
      <c r="M195" s="377"/>
      <c r="T195" s="378"/>
      <c r="AT195" s="373" t="s">
        <v>145</v>
      </c>
      <c r="AU195" s="373" t="s">
        <v>293</v>
      </c>
      <c r="AV195" s="370" t="s">
        <v>293</v>
      </c>
      <c r="AW195" s="370" t="s">
        <v>438</v>
      </c>
      <c r="AX195" s="370" t="s">
        <v>472</v>
      </c>
      <c r="AY195" s="373" t="s">
        <v>528</v>
      </c>
    </row>
    <row r="196" spans="2:65" s="370" customFormat="1">
      <c r="B196" s="371"/>
      <c r="D196" s="372" t="s">
        <v>145</v>
      </c>
      <c r="E196" s="373" t="s">
        <v>406</v>
      </c>
      <c r="F196" s="374" t="s">
        <v>606</v>
      </c>
      <c r="H196" s="375">
        <v>18.236000000000001</v>
      </c>
      <c r="I196" s="376"/>
      <c r="L196" s="371"/>
      <c r="M196" s="377"/>
      <c r="T196" s="378"/>
      <c r="AT196" s="373" t="s">
        <v>145</v>
      </c>
      <c r="AU196" s="373" t="s">
        <v>293</v>
      </c>
      <c r="AV196" s="370" t="s">
        <v>293</v>
      </c>
      <c r="AW196" s="370" t="s">
        <v>438</v>
      </c>
      <c r="AX196" s="370" t="s">
        <v>472</v>
      </c>
      <c r="AY196" s="373" t="s">
        <v>528</v>
      </c>
    </row>
    <row r="197" spans="2:65" s="370" customFormat="1">
      <c r="B197" s="371"/>
      <c r="D197" s="372" t="s">
        <v>145</v>
      </c>
      <c r="E197" s="373" t="s">
        <v>406</v>
      </c>
      <c r="F197" s="374" t="s">
        <v>607</v>
      </c>
      <c r="H197" s="375">
        <v>24.3</v>
      </c>
      <c r="I197" s="376"/>
      <c r="L197" s="371"/>
      <c r="M197" s="377"/>
      <c r="T197" s="378"/>
      <c r="AT197" s="373" t="s">
        <v>145</v>
      </c>
      <c r="AU197" s="373" t="s">
        <v>293</v>
      </c>
      <c r="AV197" s="370" t="s">
        <v>293</v>
      </c>
      <c r="AW197" s="370" t="s">
        <v>438</v>
      </c>
      <c r="AX197" s="370" t="s">
        <v>472</v>
      </c>
      <c r="AY197" s="373" t="s">
        <v>528</v>
      </c>
    </row>
    <row r="198" spans="2:65" s="370" customFormat="1">
      <c r="B198" s="371"/>
      <c r="D198" s="372" t="s">
        <v>145</v>
      </c>
      <c r="E198" s="373" t="s">
        <v>406</v>
      </c>
      <c r="F198" s="374" t="s">
        <v>608</v>
      </c>
      <c r="H198" s="375">
        <v>81.536000000000001</v>
      </c>
      <c r="I198" s="376"/>
      <c r="L198" s="371"/>
      <c r="M198" s="377"/>
      <c r="T198" s="378"/>
      <c r="AT198" s="373" t="s">
        <v>145</v>
      </c>
      <c r="AU198" s="373" t="s">
        <v>293</v>
      </c>
      <c r="AV198" s="370" t="s">
        <v>293</v>
      </c>
      <c r="AW198" s="370" t="s">
        <v>438</v>
      </c>
      <c r="AX198" s="370" t="s">
        <v>472</v>
      </c>
      <c r="AY198" s="373" t="s">
        <v>528</v>
      </c>
    </row>
    <row r="199" spans="2:65" s="370" customFormat="1">
      <c r="B199" s="371"/>
      <c r="D199" s="372" t="s">
        <v>145</v>
      </c>
      <c r="E199" s="373" t="s">
        <v>406</v>
      </c>
      <c r="F199" s="374" t="s">
        <v>609</v>
      </c>
      <c r="H199" s="375">
        <v>4.3559999999999999</v>
      </c>
      <c r="I199" s="376"/>
      <c r="L199" s="371"/>
      <c r="M199" s="377"/>
      <c r="T199" s="378"/>
      <c r="AT199" s="373" t="s">
        <v>145</v>
      </c>
      <c r="AU199" s="373" t="s">
        <v>293</v>
      </c>
      <c r="AV199" s="370" t="s">
        <v>293</v>
      </c>
      <c r="AW199" s="370" t="s">
        <v>438</v>
      </c>
      <c r="AX199" s="370" t="s">
        <v>472</v>
      </c>
      <c r="AY199" s="373" t="s">
        <v>528</v>
      </c>
    </row>
    <row r="200" spans="2:65" s="370" customFormat="1">
      <c r="B200" s="371"/>
      <c r="D200" s="372" t="s">
        <v>145</v>
      </c>
      <c r="E200" s="373" t="s">
        <v>406</v>
      </c>
      <c r="F200" s="374" t="s">
        <v>610</v>
      </c>
      <c r="H200" s="375">
        <v>33.671999999999997</v>
      </c>
      <c r="I200" s="376"/>
      <c r="L200" s="371"/>
      <c r="M200" s="377"/>
      <c r="T200" s="378"/>
      <c r="AT200" s="373" t="s">
        <v>145</v>
      </c>
      <c r="AU200" s="373" t="s">
        <v>293</v>
      </c>
      <c r="AV200" s="370" t="s">
        <v>293</v>
      </c>
      <c r="AW200" s="370" t="s">
        <v>438</v>
      </c>
      <c r="AX200" s="370" t="s">
        <v>472</v>
      </c>
      <c r="AY200" s="373" t="s">
        <v>528</v>
      </c>
    </row>
    <row r="201" spans="2:65" s="370" customFormat="1">
      <c r="B201" s="371"/>
      <c r="D201" s="372" t="s">
        <v>145</v>
      </c>
      <c r="E201" s="373" t="s">
        <v>406</v>
      </c>
      <c r="F201" s="374" t="s">
        <v>611</v>
      </c>
      <c r="H201" s="375">
        <v>38.271999999999998</v>
      </c>
      <c r="I201" s="376"/>
      <c r="L201" s="371"/>
      <c r="M201" s="377"/>
      <c r="T201" s="378"/>
      <c r="AT201" s="373" t="s">
        <v>145</v>
      </c>
      <c r="AU201" s="373" t="s">
        <v>293</v>
      </c>
      <c r="AV201" s="370" t="s">
        <v>293</v>
      </c>
      <c r="AW201" s="370" t="s">
        <v>438</v>
      </c>
      <c r="AX201" s="370" t="s">
        <v>472</v>
      </c>
      <c r="AY201" s="373" t="s">
        <v>528</v>
      </c>
    </row>
    <row r="202" spans="2:65" s="370" customFormat="1">
      <c r="B202" s="371"/>
      <c r="D202" s="372" t="s">
        <v>145</v>
      </c>
      <c r="E202" s="373" t="s">
        <v>406</v>
      </c>
      <c r="F202" s="374" t="s">
        <v>612</v>
      </c>
      <c r="H202" s="375">
        <v>66.12</v>
      </c>
      <c r="I202" s="376"/>
      <c r="L202" s="371"/>
      <c r="M202" s="377"/>
      <c r="T202" s="378"/>
      <c r="AT202" s="373" t="s">
        <v>145</v>
      </c>
      <c r="AU202" s="373" t="s">
        <v>293</v>
      </c>
      <c r="AV202" s="370" t="s">
        <v>293</v>
      </c>
      <c r="AW202" s="370" t="s">
        <v>438</v>
      </c>
      <c r="AX202" s="370" t="s">
        <v>472</v>
      </c>
      <c r="AY202" s="373" t="s">
        <v>528</v>
      </c>
    </row>
    <row r="203" spans="2:65" s="370" customFormat="1">
      <c r="B203" s="371"/>
      <c r="D203" s="372" t="s">
        <v>145</v>
      </c>
      <c r="E203" s="373" t="s">
        <v>406</v>
      </c>
      <c r="F203" s="374" t="s">
        <v>613</v>
      </c>
      <c r="H203" s="375">
        <v>8.6020000000000003</v>
      </c>
      <c r="I203" s="376"/>
      <c r="L203" s="371"/>
      <c r="M203" s="377"/>
      <c r="T203" s="378"/>
      <c r="AT203" s="373" t="s">
        <v>145</v>
      </c>
      <c r="AU203" s="373" t="s">
        <v>293</v>
      </c>
      <c r="AV203" s="370" t="s">
        <v>293</v>
      </c>
      <c r="AW203" s="370" t="s">
        <v>438</v>
      </c>
      <c r="AX203" s="370" t="s">
        <v>472</v>
      </c>
      <c r="AY203" s="373" t="s">
        <v>528</v>
      </c>
    </row>
    <row r="204" spans="2:65" s="379" customFormat="1" ht="22.5">
      <c r="B204" s="380"/>
      <c r="D204" s="372" t="s">
        <v>145</v>
      </c>
      <c r="E204" s="381" t="s">
        <v>406</v>
      </c>
      <c r="F204" s="382" t="s">
        <v>565</v>
      </c>
      <c r="H204" s="383">
        <v>291.904</v>
      </c>
      <c r="I204" s="384"/>
      <c r="L204" s="380"/>
      <c r="M204" s="385"/>
      <c r="T204" s="386"/>
      <c r="AT204" s="381" t="s">
        <v>145</v>
      </c>
      <c r="AU204" s="381" t="s">
        <v>293</v>
      </c>
      <c r="AV204" s="379" t="s">
        <v>89</v>
      </c>
      <c r="AW204" s="379" t="s">
        <v>438</v>
      </c>
      <c r="AX204" s="379" t="s">
        <v>472</v>
      </c>
      <c r="AY204" s="381" t="s">
        <v>528</v>
      </c>
    </row>
    <row r="205" spans="2:65" s="387" customFormat="1">
      <c r="B205" s="388"/>
      <c r="D205" s="372" t="s">
        <v>145</v>
      </c>
      <c r="E205" s="389" t="s">
        <v>406</v>
      </c>
      <c r="F205" s="390" t="s">
        <v>577</v>
      </c>
      <c r="H205" s="391">
        <v>291.904</v>
      </c>
      <c r="I205" s="392"/>
      <c r="L205" s="388"/>
      <c r="M205" s="393"/>
      <c r="T205" s="394"/>
      <c r="AT205" s="389" t="s">
        <v>145</v>
      </c>
      <c r="AU205" s="389" t="s">
        <v>293</v>
      </c>
      <c r="AV205" s="387" t="s">
        <v>91</v>
      </c>
      <c r="AW205" s="387" t="s">
        <v>438</v>
      </c>
      <c r="AX205" s="387" t="s">
        <v>472</v>
      </c>
      <c r="AY205" s="389" t="s">
        <v>528</v>
      </c>
    </row>
    <row r="206" spans="2:65" s="370" customFormat="1">
      <c r="B206" s="371"/>
      <c r="D206" s="372" t="s">
        <v>145</v>
      </c>
      <c r="E206" s="373" t="s">
        <v>406</v>
      </c>
      <c r="F206" s="374" t="s">
        <v>614</v>
      </c>
      <c r="H206" s="375">
        <v>145.952</v>
      </c>
      <c r="I206" s="376"/>
      <c r="L206" s="371"/>
      <c r="M206" s="377"/>
      <c r="T206" s="378"/>
      <c r="AT206" s="373" t="s">
        <v>145</v>
      </c>
      <c r="AU206" s="373" t="s">
        <v>293</v>
      </c>
      <c r="AV206" s="370" t="s">
        <v>293</v>
      </c>
      <c r="AW206" s="370" t="s">
        <v>438</v>
      </c>
      <c r="AX206" s="370" t="s">
        <v>87</v>
      </c>
      <c r="AY206" s="373" t="s">
        <v>528</v>
      </c>
    </row>
    <row r="207" spans="2:65" s="242" customFormat="1" ht="44.25" customHeight="1">
      <c r="B207" s="352"/>
      <c r="C207" s="353" t="s">
        <v>615</v>
      </c>
      <c r="D207" s="353" t="s">
        <v>529</v>
      </c>
      <c r="E207" s="354" t="s">
        <v>616</v>
      </c>
      <c r="F207" s="355" t="s">
        <v>617</v>
      </c>
      <c r="G207" s="356" t="s">
        <v>157</v>
      </c>
      <c r="H207" s="357">
        <v>145.952</v>
      </c>
      <c r="I207" s="358"/>
      <c r="J207" s="359">
        <f>ROUND(I207*H207,2)</f>
        <v>0</v>
      </c>
      <c r="K207" s="355" t="s">
        <v>532</v>
      </c>
      <c r="L207" s="243"/>
      <c r="M207" s="360" t="s">
        <v>406</v>
      </c>
      <c r="N207" s="361" t="s">
        <v>445</v>
      </c>
      <c r="P207" s="362">
        <f>O207*H207</f>
        <v>0</v>
      </c>
      <c r="Q207" s="362">
        <v>0</v>
      </c>
      <c r="R207" s="362">
        <f>Q207*H207</f>
        <v>0</v>
      </c>
      <c r="S207" s="362">
        <v>0</v>
      </c>
      <c r="T207" s="363">
        <f>S207*H207</f>
        <v>0</v>
      </c>
      <c r="AR207" s="364" t="s">
        <v>91</v>
      </c>
      <c r="AT207" s="364" t="s">
        <v>529</v>
      </c>
      <c r="AU207" s="364" t="s">
        <v>293</v>
      </c>
      <c r="AY207" s="227" t="s">
        <v>528</v>
      </c>
      <c r="BE207" s="365">
        <f>IF(N207="základní",J207,0)</f>
        <v>0</v>
      </c>
      <c r="BF207" s="365">
        <f>IF(N207="snížená",J207,0)</f>
        <v>0</v>
      </c>
      <c r="BG207" s="365">
        <f>IF(N207="zákl. přenesená",J207,0)</f>
        <v>0</v>
      </c>
      <c r="BH207" s="365">
        <f>IF(N207="sníž. přenesená",J207,0)</f>
        <v>0</v>
      </c>
      <c r="BI207" s="365">
        <f>IF(N207="nulová",J207,0)</f>
        <v>0</v>
      </c>
      <c r="BJ207" s="227" t="s">
        <v>87</v>
      </c>
      <c r="BK207" s="365">
        <f>ROUND(I207*H207,2)</f>
        <v>0</v>
      </c>
      <c r="BL207" s="227" t="s">
        <v>91</v>
      </c>
      <c r="BM207" s="364" t="s">
        <v>618</v>
      </c>
    </row>
    <row r="208" spans="2:65" s="242" customFormat="1">
      <c r="B208" s="243"/>
      <c r="D208" s="366" t="s">
        <v>534</v>
      </c>
      <c r="F208" s="367" t="s">
        <v>619</v>
      </c>
      <c r="I208" s="368"/>
      <c r="L208" s="243"/>
      <c r="M208" s="369"/>
      <c r="T208" s="267"/>
      <c r="AT208" s="227" t="s">
        <v>534</v>
      </c>
      <c r="AU208" s="227" t="s">
        <v>293</v>
      </c>
    </row>
    <row r="209" spans="2:65" s="242" customFormat="1" ht="62.65" customHeight="1">
      <c r="B209" s="352"/>
      <c r="C209" s="353" t="s">
        <v>620</v>
      </c>
      <c r="D209" s="353" t="s">
        <v>529</v>
      </c>
      <c r="E209" s="354" t="s">
        <v>621</v>
      </c>
      <c r="F209" s="355" t="s">
        <v>622</v>
      </c>
      <c r="G209" s="356" t="s">
        <v>140</v>
      </c>
      <c r="H209" s="357">
        <v>15.474</v>
      </c>
      <c r="I209" s="358"/>
      <c r="J209" s="359">
        <f>ROUND(I209*H209,2)</f>
        <v>0</v>
      </c>
      <c r="K209" s="355" t="s">
        <v>532</v>
      </c>
      <c r="L209" s="243"/>
      <c r="M209" s="360" t="s">
        <v>406</v>
      </c>
      <c r="N209" s="361" t="s">
        <v>445</v>
      </c>
      <c r="P209" s="362">
        <f>O209*H209</f>
        <v>0</v>
      </c>
      <c r="Q209" s="362">
        <v>0</v>
      </c>
      <c r="R209" s="362">
        <f>Q209*H209</f>
        <v>0</v>
      </c>
      <c r="S209" s="362">
        <v>0</v>
      </c>
      <c r="T209" s="363">
        <f>S209*H209</f>
        <v>0</v>
      </c>
      <c r="AR209" s="364" t="s">
        <v>91</v>
      </c>
      <c r="AT209" s="364" t="s">
        <v>529</v>
      </c>
      <c r="AU209" s="364" t="s">
        <v>293</v>
      </c>
      <c r="AY209" s="227" t="s">
        <v>528</v>
      </c>
      <c r="BE209" s="365">
        <f>IF(N209="základní",J209,0)</f>
        <v>0</v>
      </c>
      <c r="BF209" s="365">
        <f>IF(N209="snížená",J209,0)</f>
        <v>0</v>
      </c>
      <c r="BG209" s="365">
        <f>IF(N209="zákl. přenesená",J209,0)</f>
        <v>0</v>
      </c>
      <c r="BH209" s="365">
        <f>IF(N209="sníž. přenesená",J209,0)</f>
        <v>0</v>
      </c>
      <c r="BI209" s="365">
        <f>IF(N209="nulová",J209,0)</f>
        <v>0</v>
      </c>
      <c r="BJ209" s="227" t="s">
        <v>87</v>
      </c>
      <c r="BK209" s="365">
        <f>ROUND(I209*H209,2)</f>
        <v>0</v>
      </c>
      <c r="BL209" s="227" t="s">
        <v>91</v>
      </c>
      <c r="BM209" s="364" t="s">
        <v>623</v>
      </c>
    </row>
    <row r="210" spans="2:65" s="242" customFormat="1">
      <c r="B210" s="243"/>
      <c r="D210" s="366" t="s">
        <v>534</v>
      </c>
      <c r="F210" s="367" t="s">
        <v>624</v>
      </c>
      <c r="I210" s="368"/>
      <c r="L210" s="243"/>
      <c r="M210" s="369"/>
      <c r="T210" s="267"/>
      <c r="AT210" s="227" t="s">
        <v>534</v>
      </c>
      <c r="AU210" s="227" t="s">
        <v>293</v>
      </c>
    </row>
    <row r="211" spans="2:65" s="370" customFormat="1">
      <c r="B211" s="371"/>
      <c r="D211" s="372" t="s">
        <v>145</v>
      </c>
      <c r="E211" s="373" t="s">
        <v>406</v>
      </c>
      <c r="F211" s="374" t="s">
        <v>625</v>
      </c>
      <c r="H211" s="375">
        <v>207.29599999999999</v>
      </c>
      <c r="I211" s="376"/>
      <c r="L211" s="371"/>
      <c r="M211" s="377"/>
      <c r="T211" s="378"/>
      <c r="AT211" s="373" t="s">
        <v>145</v>
      </c>
      <c r="AU211" s="373" t="s">
        <v>293</v>
      </c>
      <c r="AV211" s="370" t="s">
        <v>293</v>
      </c>
      <c r="AW211" s="370" t="s">
        <v>438</v>
      </c>
      <c r="AX211" s="370" t="s">
        <v>472</v>
      </c>
      <c r="AY211" s="373" t="s">
        <v>528</v>
      </c>
    </row>
    <row r="212" spans="2:65" s="370" customFormat="1">
      <c r="B212" s="371"/>
      <c r="D212" s="372" t="s">
        <v>145</v>
      </c>
      <c r="E212" s="373" t="s">
        <v>406</v>
      </c>
      <c r="F212" s="374" t="s">
        <v>626</v>
      </c>
      <c r="H212" s="375">
        <v>-141.11699999999999</v>
      </c>
      <c r="I212" s="376"/>
      <c r="L212" s="371"/>
      <c r="M212" s="377"/>
      <c r="T212" s="378"/>
      <c r="AT212" s="373" t="s">
        <v>145</v>
      </c>
      <c r="AU212" s="373" t="s">
        <v>293</v>
      </c>
      <c r="AV212" s="370" t="s">
        <v>293</v>
      </c>
      <c r="AW212" s="370" t="s">
        <v>438</v>
      </c>
      <c r="AX212" s="370" t="s">
        <v>472</v>
      </c>
      <c r="AY212" s="373" t="s">
        <v>528</v>
      </c>
    </row>
    <row r="213" spans="2:65" s="370" customFormat="1">
      <c r="B213" s="371"/>
      <c r="D213" s="372" t="s">
        <v>145</v>
      </c>
      <c r="E213" s="373" t="s">
        <v>406</v>
      </c>
      <c r="F213" s="374" t="s">
        <v>627</v>
      </c>
      <c r="H213" s="375">
        <v>-39.499000000000002</v>
      </c>
      <c r="I213" s="376"/>
      <c r="L213" s="371"/>
      <c r="M213" s="377"/>
      <c r="T213" s="378"/>
      <c r="AT213" s="373" t="s">
        <v>145</v>
      </c>
      <c r="AU213" s="373" t="s">
        <v>293</v>
      </c>
      <c r="AV213" s="370" t="s">
        <v>293</v>
      </c>
      <c r="AW213" s="370" t="s">
        <v>438</v>
      </c>
      <c r="AX213" s="370" t="s">
        <v>472</v>
      </c>
      <c r="AY213" s="373" t="s">
        <v>528</v>
      </c>
    </row>
    <row r="214" spans="2:65" s="387" customFormat="1">
      <c r="B214" s="388"/>
      <c r="D214" s="372" t="s">
        <v>145</v>
      </c>
      <c r="E214" s="389" t="s">
        <v>406</v>
      </c>
      <c r="F214" s="390" t="s">
        <v>577</v>
      </c>
      <c r="H214" s="391">
        <v>26.68</v>
      </c>
      <c r="I214" s="392"/>
      <c r="L214" s="388"/>
      <c r="M214" s="393"/>
      <c r="T214" s="394"/>
      <c r="AT214" s="389" t="s">
        <v>145</v>
      </c>
      <c r="AU214" s="389" t="s">
        <v>293</v>
      </c>
      <c r="AV214" s="387" t="s">
        <v>91</v>
      </c>
      <c r="AW214" s="387" t="s">
        <v>438</v>
      </c>
      <c r="AX214" s="387" t="s">
        <v>472</v>
      </c>
      <c r="AY214" s="389" t="s">
        <v>528</v>
      </c>
    </row>
    <row r="215" spans="2:65" s="370" customFormat="1">
      <c r="B215" s="371"/>
      <c r="D215" s="372" t="s">
        <v>145</v>
      </c>
      <c r="E215" s="373" t="s">
        <v>406</v>
      </c>
      <c r="F215" s="374" t="s">
        <v>628</v>
      </c>
      <c r="H215" s="375">
        <v>15.474</v>
      </c>
      <c r="I215" s="376"/>
      <c r="L215" s="371"/>
      <c r="M215" s="377"/>
      <c r="T215" s="378"/>
      <c r="AT215" s="373" t="s">
        <v>145</v>
      </c>
      <c r="AU215" s="373" t="s">
        <v>293</v>
      </c>
      <c r="AV215" s="370" t="s">
        <v>293</v>
      </c>
      <c r="AW215" s="370" t="s">
        <v>438</v>
      </c>
      <c r="AX215" s="370" t="s">
        <v>87</v>
      </c>
      <c r="AY215" s="373" t="s">
        <v>528</v>
      </c>
    </row>
    <row r="216" spans="2:65" s="242" customFormat="1" ht="44.25" customHeight="1">
      <c r="B216" s="352"/>
      <c r="C216" s="353" t="s">
        <v>629</v>
      </c>
      <c r="D216" s="353" t="s">
        <v>529</v>
      </c>
      <c r="E216" s="354" t="s">
        <v>630</v>
      </c>
      <c r="F216" s="355" t="s">
        <v>631</v>
      </c>
      <c r="G216" s="356" t="s">
        <v>343</v>
      </c>
      <c r="H216" s="357">
        <v>30.948</v>
      </c>
      <c r="I216" s="358"/>
      <c r="J216" s="359">
        <f>ROUND(I216*H216,2)</f>
        <v>0</v>
      </c>
      <c r="K216" s="355" t="s">
        <v>532</v>
      </c>
      <c r="L216" s="243"/>
      <c r="M216" s="360" t="s">
        <v>406</v>
      </c>
      <c r="N216" s="361" t="s">
        <v>445</v>
      </c>
      <c r="P216" s="362">
        <f>O216*H216</f>
        <v>0</v>
      </c>
      <c r="Q216" s="362">
        <v>0</v>
      </c>
      <c r="R216" s="362">
        <f>Q216*H216</f>
        <v>0</v>
      </c>
      <c r="S216" s="362">
        <v>0</v>
      </c>
      <c r="T216" s="363">
        <f>S216*H216</f>
        <v>0</v>
      </c>
      <c r="AR216" s="364" t="s">
        <v>91</v>
      </c>
      <c r="AT216" s="364" t="s">
        <v>529</v>
      </c>
      <c r="AU216" s="364" t="s">
        <v>293</v>
      </c>
      <c r="AY216" s="227" t="s">
        <v>528</v>
      </c>
      <c r="BE216" s="365">
        <f>IF(N216="základní",J216,0)</f>
        <v>0</v>
      </c>
      <c r="BF216" s="365">
        <f>IF(N216="snížená",J216,0)</f>
        <v>0</v>
      </c>
      <c r="BG216" s="365">
        <f>IF(N216="zákl. přenesená",J216,0)</f>
        <v>0</v>
      </c>
      <c r="BH216" s="365">
        <f>IF(N216="sníž. přenesená",J216,0)</f>
        <v>0</v>
      </c>
      <c r="BI216" s="365">
        <f>IF(N216="nulová",J216,0)</f>
        <v>0</v>
      </c>
      <c r="BJ216" s="227" t="s">
        <v>87</v>
      </c>
      <c r="BK216" s="365">
        <f>ROUND(I216*H216,2)</f>
        <v>0</v>
      </c>
      <c r="BL216" s="227" t="s">
        <v>91</v>
      </c>
      <c r="BM216" s="364" t="s">
        <v>632</v>
      </c>
    </row>
    <row r="217" spans="2:65" s="242" customFormat="1">
      <c r="B217" s="243"/>
      <c r="D217" s="366" t="s">
        <v>534</v>
      </c>
      <c r="F217" s="367" t="s">
        <v>633</v>
      </c>
      <c r="I217" s="368"/>
      <c r="L217" s="243"/>
      <c r="M217" s="369"/>
      <c r="T217" s="267"/>
      <c r="AT217" s="227" t="s">
        <v>534</v>
      </c>
      <c r="AU217" s="227" t="s">
        <v>293</v>
      </c>
    </row>
    <row r="218" spans="2:65" s="370" customFormat="1">
      <c r="B218" s="371"/>
      <c r="D218" s="372" t="s">
        <v>145</v>
      </c>
      <c r="E218" s="373" t="s">
        <v>406</v>
      </c>
      <c r="F218" s="374" t="s">
        <v>625</v>
      </c>
      <c r="H218" s="375">
        <v>207.29599999999999</v>
      </c>
      <c r="I218" s="376"/>
      <c r="L218" s="371"/>
      <c r="M218" s="377"/>
      <c r="T218" s="378"/>
      <c r="AT218" s="373" t="s">
        <v>145</v>
      </c>
      <c r="AU218" s="373" t="s">
        <v>293</v>
      </c>
      <c r="AV218" s="370" t="s">
        <v>293</v>
      </c>
      <c r="AW218" s="370" t="s">
        <v>438</v>
      </c>
      <c r="AX218" s="370" t="s">
        <v>472</v>
      </c>
      <c r="AY218" s="373" t="s">
        <v>528</v>
      </c>
    </row>
    <row r="219" spans="2:65" s="370" customFormat="1">
      <c r="B219" s="371"/>
      <c r="D219" s="372" t="s">
        <v>145</v>
      </c>
      <c r="E219" s="373" t="s">
        <v>406</v>
      </c>
      <c r="F219" s="374" t="s">
        <v>626</v>
      </c>
      <c r="H219" s="375">
        <v>-141.11699999999999</v>
      </c>
      <c r="I219" s="376"/>
      <c r="L219" s="371"/>
      <c r="M219" s="377"/>
      <c r="T219" s="378"/>
      <c r="AT219" s="373" t="s">
        <v>145</v>
      </c>
      <c r="AU219" s="373" t="s">
        <v>293</v>
      </c>
      <c r="AV219" s="370" t="s">
        <v>293</v>
      </c>
      <c r="AW219" s="370" t="s">
        <v>438</v>
      </c>
      <c r="AX219" s="370" t="s">
        <v>472</v>
      </c>
      <c r="AY219" s="373" t="s">
        <v>528</v>
      </c>
    </row>
    <row r="220" spans="2:65" s="370" customFormat="1">
      <c r="B220" s="371"/>
      <c r="D220" s="372" t="s">
        <v>145</v>
      </c>
      <c r="E220" s="373" t="s">
        <v>406</v>
      </c>
      <c r="F220" s="374" t="s">
        <v>627</v>
      </c>
      <c r="H220" s="375">
        <v>-39.499000000000002</v>
      </c>
      <c r="I220" s="376"/>
      <c r="L220" s="371"/>
      <c r="M220" s="377"/>
      <c r="T220" s="378"/>
      <c r="AT220" s="373" t="s">
        <v>145</v>
      </c>
      <c r="AU220" s="373" t="s">
        <v>293</v>
      </c>
      <c r="AV220" s="370" t="s">
        <v>293</v>
      </c>
      <c r="AW220" s="370" t="s">
        <v>438</v>
      </c>
      <c r="AX220" s="370" t="s">
        <v>472</v>
      </c>
      <c r="AY220" s="373" t="s">
        <v>528</v>
      </c>
    </row>
    <row r="221" spans="2:65" s="387" customFormat="1">
      <c r="B221" s="388"/>
      <c r="D221" s="372" t="s">
        <v>145</v>
      </c>
      <c r="E221" s="389" t="s">
        <v>406</v>
      </c>
      <c r="F221" s="390" t="s">
        <v>577</v>
      </c>
      <c r="H221" s="391">
        <v>26.68</v>
      </c>
      <c r="I221" s="392"/>
      <c r="L221" s="388"/>
      <c r="M221" s="393"/>
      <c r="T221" s="394"/>
      <c r="AT221" s="389" t="s">
        <v>145</v>
      </c>
      <c r="AU221" s="389" t="s">
        <v>293</v>
      </c>
      <c r="AV221" s="387" t="s">
        <v>91</v>
      </c>
      <c r="AW221" s="387" t="s">
        <v>438</v>
      </c>
      <c r="AX221" s="387" t="s">
        <v>472</v>
      </c>
      <c r="AY221" s="389" t="s">
        <v>528</v>
      </c>
    </row>
    <row r="222" spans="2:65" s="370" customFormat="1">
      <c r="B222" s="371"/>
      <c r="D222" s="372" t="s">
        <v>145</v>
      </c>
      <c r="E222" s="373" t="s">
        <v>406</v>
      </c>
      <c r="F222" s="374" t="s">
        <v>628</v>
      </c>
      <c r="H222" s="375">
        <v>15.474</v>
      </c>
      <c r="I222" s="376"/>
      <c r="L222" s="371"/>
      <c r="M222" s="377"/>
      <c r="T222" s="378"/>
      <c r="AT222" s="373" t="s">
        <v>145</v>
      </c>
      <c r="AU222" s="373" t="s">
        <v>293</v>
      </c>
      <c r="AV222" s="370" t="s">
        <v>293</v>
      </c>
      <c r="AW222" s="370" t="s">
        <v>438</v>
      </c>
      <c r="AX222" s="370" t="s">
        <v>87</v>
      </c>
      <c r="AY222" s="373" t="s">
        <v>528</v>
      </c>
    </row>
    <row r="223" spans="2:65" s="370" customFormat="1">
      <c r="B223" s="371"/>
      <c r="D223" s="372" t="s">
        <v>145</v>
      </c>
      <c r="F223" s="374" t="s">
        <v>634</v>
      </c>
      <c r="H223" s="375">
        <v>30.948</v>
      </c>
      <c r="I223" s="376"/>
      <c r="L223" s="371"/>
      <c r="M223" s="377"/>
      <c r="T223" s="378"/>
      <c r="AT223" s="373" t="s">
        <v>145</v>
      </c>
      <c r="AU223" s="373" t="s">
        <v>293</v>
      </c>
      <c r="AV223" s="370" t="s">
        <v>293</v>
      </c>
      <c r="AW223" s="370" t="s">
        <v>414</v>
      </c>
      <c r="AX223" s="370" t="s">
        <v>87</v>
      </c>
      <c r="AY223" s="373" t="s">
        <v>528</v>
      </c>
    </row>
    <row r="224" spans="2:65" s="242" customFormat="1" ht="37.9" customHeight="1">
      <c r="B224" s="352"/>
      <c r="C224" s="353" t="s">
        <v>635</v>
      </c>
      <c r="D224" s="353" t="s">
        <v>529</v>
      </c>
      <c r="E224" s="354" t="s">
        <v>636</v>
      </c>
      <c r="F224" s="355" t="s">
        <v>637</v>
      </c>
      <c r="G224" s="356" t="s">
        <v>140</v>
      </c>
      <c r="H224" s="357">
        <v>15.474</v>
      </c>
      <c r="I224" s="358"/>
      <c r="J224" s="359">
        <f>ROUND(I224*H224,2)</f>
        <v>0</v>
      </c>
      <c r="K224" s="355" t="s">
        <v>532</v>
      </c>
      <c r="L224" s="243"/>
      <c r="M224" s="360" t="s">
        <v>406</v>
      </c>
      <c r="N224" s="361" t="s">
        <v>445</v>
      </c>
      <c r="P224" s="362">
        <f>O224*H224</f>
        <v>0</v>
      </c>
      <c r="Q224" s="362">
        <v>0</v>
      </c>
      <c r="R224" s="362">
        <f>Q224*H224</f>
        <v>0</v>
      </c>
      <c r="S224" s="362">
        <v>0</v>
      </c>
      <c r="T224" s="363">
        <f>S224*H224</f>
        <v>0</v>
      </c>
      <c r="AR224" s="364" t="s">
        <v>91</v>
      </c>
      <c r="AT224" s="364" t="s">
        <v>529</v>
      </c>
      <c r="AU224" s="364" t="s">
        <v>293</v>
      </c>
      <c r="AY224" s="227" t="s">
        <v>528</v>
      </c>
      <c r="BE224" s="365">
        <f>IF(N224="základní",J224,0)</f>
        <v>0</v>
      </c>
      <c r="BF224" s="365">
        <f>IF(N224="snížená",J224,0)</f>
        <v>0</v>
      </c>
      <c r="BG224" s="365">
        <f>IF(N224="zákl. přenesená",J224,0)</f>
        <v>0</v>
      </c>
      <c r="BH224" s="365">
        <f>IF(N224="sníž. přenesená",J224,0)</f>
        <v>0</v>
      </c>
      <c r="BI224" s="365">
        <f>IF(N224="nulová",J224,0)</f>
        <v>0</v>
      </c>
      <c r="BJ224" s="227" t="s">
        <v>87</v>
      </c>
      <c r="BK224" s="365">
        <f>ROUND(I224*H224,2)</f>
        <v>0</v>
      </c>
      <c r="BL224" s="227" t="s">
        <v>91</v>
      </c>
      <c r="BM224" s="364" t="s">
        <v>638</v>
      </c>
    </row>
    <row r="225" spans="2:65" s="242" customFormat="1">
      <c r="B225" s="243"/>
      <c r="D225" s="366" t="s">
        <v>534</v>
      </c>
      <c r="F225" s="367" t="s">
        <v>639</v>
      </c>
      <c r="I225" s="368"/>
      <c r="L225" s="243"/>
      <c r="M225" s="369"/>
      <c r="T225" s="267"/>
      <c r="AT225" s="227" t="s">
        <v>534</v>
      </c>
      <c r="AU225" s="227" t="s">
        <v>293</v>
      </c>
    </row>
    <row r="226" spans="2:65" s="370" customFormat="1">
      <c r="B226" s="371"/>
      <c r="D226" s="372" t="s">
        <v>145</v>
      </c>
      <c r="E226" s="373" t="s">
        <v>406</v>
      </c>
      <c r="F226" s="374" t="s">
        <v>625</v>
      </c>
      <c r="H226" s="375">
        <v>207.29599999999999</v>
      </c>
      <c r="I226" s="376"/>
      <c r="L226" s="371"/>
      <c r="M226" s="377"/>
      <c r="T226" s="378"/>
      <c r="AT226" s="373" t="s">
        <v>145</v>
      </c>
      <c r="AU226" s="373" t="s">
        <v>293</v>
      </c>
      <c r="AV226" s="370" t="s">
        <v>293</v>
      </c>
      <c r="AW226" s="370" t="s">
        <v>438</v>
      </c>
      <c r="AX226" s="370" t="s">
        <v>472</v>
      </c>
      <c r="AY226" s="373" t="s">
        <v>528</v>
      </c>
    </row>
    <row r="227" spans="2:65" s="370" customFormat="1">
      <c r="B227" s="371"/>
      <c r="D227" s="372" t="s">
        <v>145</v>
      </c>
      <c r="E227" s="373" t="s">
        <v>406</v>
      </c>
      <c r="F227" s="374" t="s">
        <v>626</v>
      </c>
      <c r="H227" s="375">
        <v>-141.11699999999999</v>
      </c>
      <c r="I227" s="376"/>
      <c r="L227" s="371"/>
      <c r="M227" s="377"/>
      <c r="T227" s="378"/>
      <c r="AT227" s="373" t="s">
        <v>145</v>
      </c>
      <c r="AU227" s="373" t="s">
        <v>293</v>
      </c>
      <c r="AV227" s="370" t="s">
        <v>293</v>
      </c>
      <c r="AW227" s="370" t="s">
        <v>438</v>
      </c>
      <c r="AX227" s="370" t="s">
        <v>472</v>
      </c>
      <c r="AY227" s="373" t="s">
        <v>528</v>
      </c>
    </row>
    <row r="228" spans="2:65" s="370" customFormat="1">
      <c r="B228" s="371"/>
      <c r="D228" s="372" t="s">
        <v>145</v>
      </c>
      <c r="E228" s="373" t="s">
        <v>406</v>
      </c>
      <c r="F228" s="374" t="s">
        <v>627</v>
      </c>
      <c r="H228" s="375">
        <v>-39.499000000000002</v>
      </c>
      <c r="I228" s="376"/>
      <c r="L228" s="371"/>
      <c r="M228" s="377"/>
      <c r="T228" s="378"/>
      <c r="AT228" s="373" t="s">
        <v>145</v>
      </c>
      <c r="AU228" s="373" t="s">
        <v>293</v>
      </c>
      <c r="AV228" s="370" t="s">
        <v>293</v>
      </c>
      <c r="AW228" s="370" t="s">
        <v>438</v>
      </c>
      <c r="AX228" s="370" t="s">
        <v>472</v>
      </c>
      <c r="AY228" s="373" t="s">
        <v>528</v>
      </c>
    </row>
    <row r="229" spans="2:65" s="387" customFormat="1">
      <c r="B229" s="388"/>
      <c r="D229" s="372" t="s">
        <v>145</v>
      </c>
      <c r="E229" s="389" t="s">
        <v>406</v>
      </c>
      <c r="F229" s="390" t="s">
        <v>577</v>
      </c>
      <c r="H229" s="391">
        <v>26.68</v>
      </c>
      <c r="I229" s="392"/>
      <c r="L229" s="388"/>
      <c r="M229" s="393"/>
      <c r="T229" s="394"/>
      <c r="AT229" s="389" t="s">
        <v>145</v>
      </c>
      <c r="AU229" s="389" t="s">
        <v>293</v>
      </c>
      <c r="AV229" s="387" t="s">
        <v>91</v>
      </c>
      <c r="AW229" s="387" t="s">
        <v>438</v>
      </c>
      <c r="AX229" s="387" t="s">
        <v>472</v>
      </c>
      <c r="AY229" s="389" t="s">
        <v>528</v>
      </c>
    </row>
    <row r="230" spans="2:65" s="370" customFormat="1">
      <c r="B230" s="371"/>
      <c r="D230" s="372" t="s">
        <v>145</v>
      </c>
      <c r="E230" s="373" t="s">
        <v>406</v>
      </c>
      <c r="F230" s="374" t="s">
        <v>628</v>
      </c>
      <c r="H230" s="375">
        <v>15.474</v>
      </c>
      <c r="I230" s="376"/>
      <c r="L230" s="371"/>
      <c r="M230" s="377"/>
      <c r="T230" s="378"/>
      <c r="AT230" s="373" t="s">
        <v>145</v>
      </c>
      <c r="AU230" s="373" t="s">
        <v>293</v>
      </c>
      <c r="AV230" s="370" t="s">
        <v>293</v>
      </c>
      <c r="AW230" s="370" t="s">
        <v>438</v>
      </c>
      <c r="AX230" s="370" t="s">
        <v>87</v>
      </c>
      <c r="AY230" s="373" t="s">
        <v>528</v>
      </c>
    </row>
    <row r="231" spans="2:65" s="242" customFormat="1" ht="44.25" customHeight="1">
      <c r="B231" s="352"/>
      <c r="C231" s="353" t="s">
        <v>640</v>
      </c>
      <c r="D231" s="353" t="s">
        <v>529</v>
      </c>
      <c r="E231" s="354" t="s">
        <v>641</v>
      </c>
      <c r="F231" s="355" t="s">
        <v>642</v>
      </c>
      <c r="G231" s="356" t="s">
        <v>140</v>
      </c>
      <c r="H231" s="357">
        <v>81.847999999999999</v>
      </c>
      <c r="I231" s="358"/>
      <c r="J231" s="359">
        <f>ROUND(I231*H231,2)</f>
        <v>0</v>
      </c>
      <c r="K231" s="355" t="s">
        <v>532</v>
      </c>
      <c r="L231" s="243"/>
      <c r="M231" s="360" t="s">
        <v>406</v>
      </c>
      <c r="N231" s="361" t="s">
        <v>445</v>
      </c>
      <c r="P231" s="362">
        <f>O231*H231</f>
        <v>0</v>
      </c>
      <c r="Q231" s="362">
        <v>0</v>
      </c>
      <c r="R231" s="362">
        <f>Q231*H231</f>
        <v>0</v>
      </c>
      <c r="S231" s="362">
        <v>0</v>
      </c>
      <c r="T231" s="363">
        <f>S231*H231</f>
        <v>0</v>
      </c>
      <c r="AR231" s="364" t="s">
        <v>91</v>
      </c>
      <c r="AT231" s="364" t="s">
        <v>529</v>
      </c>
      <c r="AU231" s="364" t="s">
        <v>293</v>
      </c>
      <c r="AY231" s="227" t="s">
        <v>528</v>
      </c>
      <c r="BE231" s="365">
        <f>IF(N231="základní",J231,0)</f>
        <v>0</v>
      </c>
      <c r="BF231" s="365">
        <f>IF(N231="snížená",J231,0)</f>
        <v>0</v>
      </c>
      <c r="BG231" s="365">
        <f>IF(N231="zákl. přenesená",J231,0)</f>
        <v>0</v>
      </c>
      <c r="BH231" s="365">
        <f>IF(N231="sníž. přenesená",J231,0)</f>
        <v>0</v>
      </c>
      <c r="BI231" s="365">
        <f>IF(N231="nulová",J231,0)</f>
        <v>0</v>
      </c>
      <c r="BJ231" s="227" t="s">
        <v>87</v>
      </c>
      <c r="BK231" s="365">
        <f>ROUND(I231*H231,2)</f>
        <v>0</v>
      </c>
      <c r="BL231" s="227" t="s">
        <v>91</v>
      </c>
      <c r="BM231" s="364" t="s">
        <v>643</v>
      </c>
    </row>
    <row r="232" spans="2:65" s="242" customFormat="1">
      <c r="B232" s="243"/>
      <c r="D232" s="366" t="s">
        <v>534</v>
      </c>
      <c r="F232" s="367" t="s">
        <v>644</v>
      </c>
      <c r="I232" s="368"/>
      <c r="L232" s="243"/>
      <c r="M232" s="369"/>
      <c r="T232" s="267"/>
      <c r="AT232" s="227" t="s">
        <v>534</v>
      </c>
      <c r="AU232" s="227" t="s">
        <v>293</v>
      </c>
    </row>
    <row r="233" spans="2:65" s="370" customFormat="1">
      <c r="B233" s="371"/>
      <c r="D233" s="372" t="s">
        <v>145</v>
      </c>
      <c r="E233" s="373" t="s">
        <v>406</v>
      </c>
      <c r="F233" s="374" t="s">
        <v>625</v>
      </c>
      <c r="H233" s="375">
        <v>207.29599999999999</v>
      </c>
      <c r="I233" s="376"/>
      <c r="L233" s="371"/>
      <c r="M233" s="377"/>
      <c r="T233" s="378"/>
      <c r="AT233" s="373" t="s">
        <v>145</v>
      </c>
      <c r="AU233" s="373" t="s">
        <v>293</v>
      </c>
      <c r="AV233" s="370" t="s">
        <v>293</v>
      </c>
      <c r="AW233" s="370" t="s">
        <v>438</v>
      </c>
      <c r="AX233" s="370" t="s">
        <v>472</v>
      </c>
      <c r="AY233" s="373" t="s">
        <v>528</v>
      </c>
    </row>
    <row r="234" spans="2:65" s="370" customFormat="1">
      <c r="B234" s="371"/>
      <c r="D234" s="372" t="s">
        <v>145</v>
      </c>
      <c r="E234" s="373" t="s">
        <v>406</v>
      </c>
      <c r="F234" s="374" t="s">
        <v>645</v>
      </c>
      <c r="H234" s="375">
        <v>-16.72</v>
      </c>
      <c r="I234" s="376"/>
      <c r="L234" s="371"/>
      <c r="M234" s="377"/>
      <c r="T234" s="378"/>
      <c r="AT234" s="373" t="s">
        <v>145</v>
      </c>
      <c r="AU234" s="373" t="s">
        <v>293</v>
      </c>
      <c r="AV234" s="370" t="s">
        <v>293</v>
      </c>
      <c r="AW234" s="370" t="s">
        <v>438</v>
      </c>
      <c r="AX234" s="370" t="s">
        <v>472</v>
      </c>
      <c r="AY234" s="373" t="s">
        <v>528</v>
      </c>
    </row>
    <row r="235" spans="2:65" s="370" customFormat="1">
      <c r="B235" s="371"/>
      <c r="D235" s="372" t="s">
        <v>145</v>
      </c>
      <c r="E235" s="373" t="s">
        <v>406</v>
      </c>
      <c r="F235" s="374" t="s">
        <v>646</v>
      </c>
      <c r="H235" s="375">
        <v>-33.264000000000003</v>
      </c>
      <c r="I235" s="376"/>
      <c r="L235" s="371"/>
      <c r="M235" s="377"/>
      <c r="T235" s="378"/>
      <c r="AT235" s="373" t="s">
        <v>145</v>
      </c>
      <c r="AU235" s="373" t="s">
        <v>293</v>
      </c>
      <c r="AV235" s="370" t="s">
        <v>293</v>
      </c>
      <c r="AW235" s="370" t="s">
        <v>438</v>
      </c>
      <c r="AX235" s="370" t="s">
        <v>472</v>
      </c>
      <c r="AY235" s="373" t="s">
        <v>528</v>
      </c>
    </row>
    <row r="236" spans="2:65" s="370" customFormat="1">
      <c r="B236" s="371"/>
      <c r="D236" s="372" t="s">
        <v>145</v>
      </c>
      <c r="E236" s="373" t="s">
        <v>406</v>
      </c>
      <c r="F236" s="374" t="s">
        <v>647</v>
      </c>
      <c r="H236" s="375">
        <v>-11.641999999999999</v>
      </c>
      <c r="I236" s="376"/>
      <c r="L236" s="371"/>
      <c r="M236" s="377"/>
      <c r="T236" s="378"/>
      <c r="AT236" s="373" t="s">
        <v>145</v>
      </c>
      <c r="AU236" s="373" t="s">
        <v>293</v>
      </c>
      <c r="AV236" s="370" t="s">
        <v>293</v>
      </c>
      <c r="AW236" s="370" t="s">
        <v>438</v>
      </c>
      <c r="AX236" s="370" t="s">
        <v>472</v>
      </c>
      <c r="AY236" s="373" t="s">
        <v>528</v>
      </c>
    </row>
    <row r="237" spans="2:65" s="370" customFormat="1">
      <c r="B237" s="371"/>
      <c r="D237" s="372" t="s">
        <v>145</v>
      </c>
      <c r="E237" s="373" t="s">
        <v>406</v>
      </c>
      <c r="F237" s="374" t="s">
        <v>648</v>
      </c>
      <c r="H237" s="375">
        <v>-4.5529999999999999</v>
      </c>
      <c r="I237" s="376"/>
      <c r="L237" s="371"/>
      <c r="M237" s="377"/>
      <c r="T237" s="378"/>
      <c r="AT237" s="373" t="s">
        <v>145</v>
      </c>
      <c r="AU237" s="373" t="s">
        <v>293</v>
      </c>
      <c r="AV237" s="370" t="s">
        <v>293</v>
      </c>
      <c r="AW237" s="370" t="s">
        <v>438</v>
      </c>
      <c r="AX237" s="370" t="s">
        <v>472</v>
      </c>
      <c r="AY237" s="373" t="s">
        <v>528</v>
      </c>
    </row>
    <row r="238" spans="2:65" s="387" customFormat="1">
      <c r="B238" s="388"/>
      <c r="D238" s="372" t="s">
        <v>145</v>
      </c>
      <c r="E238" s="389" t="s">
        <v>406</v>
      </c>
      <c r="F238" s="390" t="s">
        <v>577</v>
      </c>
      <c r="H238" s="391">
        <v>141.11699999999999</v>
      </c>
      <c r="I238" s="392"/>
      <c r="L238" s="388"/>
      <c r="M238" s="393"/>
      <c r="T238" s="394"/>
      <c r="AT238" s="389" t="s">
        <v>145</v>
      </c>
      <c r="AU238" s="389" t="s">
        <v>293</v>
      </c>
      <c r="AV238" s="387" t="s">
        <v>91</v>
      </c>
      <c r="AW238" s="387" t="s">
        <v>438</v>
      </c>
      <c r="AX238" s="387" t="s">
        <v>472</v>
      </c>
      <c r="AY238" s="389" t="s">
        <v>528</v>
      </c>
    </row>
    <row r="239" spans="2:65" s="370" customFormat="1">
      <c r="B239" s="371"/>
      <c r="D239" s="372" t="s">
        <v>145</v>
      </c>
      <c r="E239" s="373" t="s">
        <v>406</v>
      </c>
      <c r="F239" s="374" t="s">
        <v>649</v>
      </c>
      <c r="H239" s="375">
        <v>81.847999999999999</v>
      </c>
      <c r="I239" s="376"/>
      <c r="L239" s="371"/>
      <c r="M239" s="377"/>
      <c r="T239" s="378"/>
      <c r="AT239" s="373" t="s">
        <v>145</v>
      </c>
      <c r="AU239" s="373" t="s">
        <v>293</v>
      </c>
      <c r="AV239" s="370" t="s">
        <v>293</v>
      </c>
      <c r="AW239" s="370" t="s">
        <v>438</v>
      </c>
      <c r="AX239" s="370" t="s">
        <v>87</v>
      </c>
      <c r="AY239" s="373" t="s">
        <v>528</v>
      </c>
    </row>
    <row r="240" spans="2:65" s="242" customFormat="1" ht="66.75" customHeight="1">
      <c r="B240" s="352"/>
      <c r="C240" s="353" t="s">
        <v>419</v>
      </c>
      <c r="D240" s="353" t="s">
        <v>529</v>
      </c>
      <c r="E240" s="354" t="s">
        <v>650</v>
      </c>
      <c r="F240" s="355" t="s">
        <v>651</v>
      </c>
      <c r="G240" s="356" t="s">
        <v>140</v>
      </c>
      <c r="H240" s="357">
        <v>22.908999999999999</v>
      </c>
      <c r="I240" s="358"/>
      <c r="J240" s="359">
        <f>ROUND(I240*H240,2)</f>
        <v>0</v>
      </c>
      <c r="K240" s="355" t="s">
        <v>532</v>
      </c>
      <c r="L240" s="243"/>
      <c r="M240" s="360" t="s">
        <v>406</v>
      </c>
      <c r="N240" s="361" t="s">
        <v>445</v>
      </c>
      <c r="P240" s="362">
        <f>O240*H240</f>
        <v>0</v>
      </c>
      <c r="Q240" s="362">
        <v>0</v>
      </c>
      <c r="R240" s="362">
        <f>Q240*H240</f>
        <v>0</v>
      </c>
      <c r="S240" s="362">
        <v>0</v>
      </c>
      <c r="T240" s="363">
        <f>S240*H240</f>
        <v>0</v>
      </c>
      <c r="AR240" s="364" t="s">
        <v>91</v>
      </c>
      <c r="AT240" s="364" t="s">
        <v>529</v>
      </c>
      <c r="AU240" s="364" t="s">
        <v>293</v>
      </c>
      <c r="AY240" s="227" t="s">
        <v>528</v>
      </c>
      <c r="BE240" s="365">
        <f>IF(N240="základní",J240,0)</f>
        <v>0</v>
      </c>
      <c r="BF240" s="365">
        <f>IF(N240="snížená",J240,0)</f>
        <v>0</v>
      </c>
      <c r="BG240" s="365">
        <f>IF(N240="zákl. přenesená",J240,0)</f>
        <v>0</v>
      </c>
      <c r="BH240" s="365">
        <f>IF(N240="sníž. přenesená",J240,0)</f>
        <v>0</v>
      </c>
      <c r="BI240" s="365">
        <f>IF(N240="nulová",J240,0)</f>
        <v>0</v>
      </c>
      <c r="BJ240" s="227" t="s">
        <v>87</v>
      </c>
      <c r="BK240" s="365">
        <f>ROUND(I240*H240,2)</f>
        <v>0</v>
      </c>
      <c r="BL240" s="227" t="s">
        <v>91</v>
      </c>
      <c r="BM240" s="364" t="s">
        <v>652</v>
      </c>
    </row>
    <row r="241" spans="2:65" s="242" customFormat="1">
      <c r="B241" s="243"/>
      <c r="D241" s="366" t="s">
        <v>534</v>
      </c>
      <c r="F241" s="367" t="s">
        <v>653</v>
      </c>
      <c r="I241" s="368"/>
      <c r="L241" s="243"/>
      <c r="M241" s="369"/>
      <c r="T241" s="267"/>
      <c r="AT241" s="227" t="s">
        <v>534</v>
      </c>
      <c r="AU241" s="227" t="s">
        <v>293</v>
      </c>
    </row>
    <row r="242" spans="2:65" s="370" customFormat="1" ht="22.5">
      <c r="B242" s="371"/>
      <c r="D242" s="372" t="s">
        <v>145</v>
      </c>
      <c r="E242" s="373" t="s">
        <v>406</v>
      </c>
      <c r="F242" s="374" t="s">
        <v>654</v>
      </c>
      <c r="H242" s="375">
        <v>28.609000000000002</v>
      </c>
      <c r="I242" s="376"/>
      <c r="L242" s="371"/>
      <c r="M242" s="377"/>
      <c r="T242" s="378"/>
      <c r="AT242" s="373" t="s">
        <v>145</v>
      </c>
      <c r="AU242" s="373" t="s">
        <v>293</v>
      </c>
      <c r="AV242" s="370" t="s">
        <v>293</v>
      </c>
      <c r="AW242" s="370" t="s">
        <v>438</v>
      </c>
      <c r="AX242" s="370" t="s">
        <v>472</v>
      </c>
      <c r="AY242" s="373" t="s">
        <v>528</v>
      </c>
    </row>
    <row r="243" spans="2:65" s="370" customFormat="1" ht="22.5">
      <c r="B243" s="371"/>
      <c r="D243" s="372" t="s">
        <v>145</v>
      </c>
      <c r="E243" s="373" t="s">
        <v>406</v>
      </c>
      <c r="F243" s="374" t="s">
        <v>655</v>
      </c>
      <c r="H243" s="375">
        <v>10.89</v>
      </c>
      <c r="I243" s="376"/>
      <c r="L243" s="371"/>
      <c r="M243" s="377"/>
      <c r="T243" s="378"/>
      <c r="AT243" s="373" t="s">
        <v>145</v>
      </c>
      <c r="AU243" s="373" t="s">
        <v>293</v>
      </c>
      <c r="AV243" s="370" t="s">
        <v>293</v>
      </c>
      <c r="AW243" s="370" t="s">
        <v>438</v>
      </c>
      <c r="AX243" s="370" t="s">
        <v>472</v>
      </c>
      <c r="AY243" s="373" t="s">
        <v>528</v>
      </c>
    </row>
    <row r="244" spans="2:65" s="387" customFormat="1">
      <c r="B244" s="388"/>
      <c r="D244" s="372" t="s">
        <v>145</v>
      </c>
      <c r="E244" s="389" t="s">
        <v>406</v>
      </c>
      <c r="F244" s="390" t="s">
        <v>577</v>
      </c>
      <c r="H244" s="391">
        <v>39.499000000000002</v>
      </c>
      <c r="I244" s="392"/>
      <c r="L244" s="388"/>
      <c r="M244" s="393"/>
      <c r="T244" s="394"/>
      <c r="AT244" s="389" t="s">
        <v>145</v>
      </c>
      <c r="AU244" s="389" t="s">
        <v>293</v>
      </c>
      <c r="AV244" s="387" t="s">
        <v>91</v>
      </c>
      <c r="AW244" s="387" t="s">
        <v>438</v>
      </c>
      <c r="AX244" s="387" t="s">
        <v>472</v>
      </c>
      <c r="AY244" s="389" t="s">
        <v>528</v>
      </c>
    </row>
    <row r="245" spans="2:65" s="370" customFormat="1">
      <c r="B245" s="371"/>
      <c r="D245" s="372" t="s">
        <v>145</v>
      </c>
      <c r="E245" s="373" t="s">
        <v>406</v>
      </c>
      <c r="F245" s="374" t="s">
        <v>656</v>
      </c>
      <c r="H245" s="375">
        <v>22.908999999999999</v>
      </c>
      <c r="I245" s="376"/>
      <c r="L245" s="371"/>
      <c r="M245" s="377"/>
      <c r="T245" s="378"/>
      <c r="AT245" s="373" t="s">
        <v>145</v>
      </c>
      <c r="AU245" s="373" t="s">
        <v>293</v>
      </c>
      <c r="AV245" s="370" t="s">
        <v>293</v>
      </c>
      <c r="AW245" s="370" t="s">
        <v>438</v>
      </c>
      <c r="AX245" s="370" t="s">
        <v>87</v>
      </c>
      <c r="AY245" s="373" t="s">
        <v>528</v>
      </c>
    </row>
    <row r="246" spans="2:65" s="242" customFormat="1" ht="66.75" customHeight="1">
      <c r="B246" s="352"/>
      <c r="C246" s="353" t="s">
        <v>657</v>
      </c>
      <c r="D246" s="353" t="s">
        <v>529</v>
      </c>
      <c r="E246" s="354" t="s">
        <v>658</v>
      </c>
      <c r="F246" s="355" t="s">
        <v>659</v>
      </c>
      <c r="G246" s="356" t="s">
        <v>140</v>
      </c>
      <c r="H246" s="357">
        <v>22.908999999999999</v>
      </c>
      <c r="I246" s="358"/>
      <c r="J246" s="359">
        <f>ROUND(I246*H246,2)</f>
        <v>0</v>
      </c>
      <c r="K246" s="355" t="s">
        <v>532</v>
      </c>
      <c r="L246" s="243"/>
      <c r="M246" s="360" t="s">
        <v>406</v>
      </c>
      <c r="N246" s="361" t="s">
        <v>445</v>
      </c>
      <c r="P246" s="362">
        <f>O246*H246</f>
        <v>0</v>
      </c>
      <c r="Q246" s="362">
        <v>0</v>
      </c>
      <c r="R246" s="362">
        <f>Q246*H246</f>
        <v>0</v>
      </c>
      <c r="S246" s="362">
        <v>0</v>
      </c>
      <c r="T246" s="363">
        <f>S246*H246</f>
        <v>0</v>
      </c>
      <c r="AR246" s="364" t="s">
        <v>91</v>
      </c>
      <c r="AT246" s="364" t="s">
        <v>529</v>
      </c>
      <c r="AU246" s="364" t="s">
        <v>293</v>
      </c>
      <c r="AY246" s="227" t="s">
        <v>528</v>
      </c>
      <c r="BE246" s="365">
        <f>IF(N246="základní",J246,0)</f>
        <v>0</v>
      </c>
      <c r="BF246" s="365">
        <f>IF(N246="snížená",J246,0)</f>
        <v>0</v>
      </c>
      <c r="BG246" s="365">
        <f>IF(N246="zákl. přenesená",J246,0)</f>
        <v>0</v>
      </c>
      <c r="BH246" s="365">
        <f>IF(N246="sníž. přenesená",J246,0)</f>
        <v>0</v>
      </c>
      <c r="BI246" s="365">
        <f>IF(N246="nulová",J246,0)</f>
        <v>0</v>
      </c>
      <c r="BJ246" s="227" t="s">
        <v>87</v>
      </c>
      <c r="BK246" s="365">
        <f>ROUND(I246*H246,2)</f>
        <v>0</v>
      </c>
      <c r="BL246" s="227" t="s">
        <v>91</v>
      </c>
      <c r="BM246" s="364" t="s">
        <v>660</v>
      </c>
    </row>
    <row r="247" spans="2:65" s="242" customFormat="1">
      <c r="B247" s="243"/>
      <c r="D247" s="366" t="s">
        <v>534</v>
      </c>
      <c r="F247" s="367" t="s">
        <v>661</v>
      </c>
      <c r="I247" s="368"/>
      <c r="L247" s="243"/>
      <c r="M247" s="369"/>
      <c r="T247" s="267"/>
      <c r="AT247" s="227" t="s">
        <v>534</v>
      </c>
      <c r="AU247" s="227" t="s">
        <v>293</v>
      </c>
    </row>
    <row r="248" spans="2:65" s="370" customFormat="1" ht="22.5">
      <c r="B248" s="371"/>
      <c r="D248" s="372" t="s">
        <v>145</v>
      </c>
      <c r="E248" s="373" t="s">
        <v>406</v>
      </c>
      <c r="F248" s="374" t="s">
        <v>654</v>
      </c>
      <c r="H248" s="375">
        <v>28.609000000000002</v>
      </c>
      <c r="I248" s="376"/>
      <c r="L248" s="371"/>
      <c r="M248" s="377"/>
      <c r="T248" s="378"/>
      <c r="AT248" s="373" t="s">
        <v>145</v>
      </c>
      <c r="AU248" s="373" t="s">
        <v>293</v>
      </c>
      <c r="AV248" s="370" t="s">
        <v>293</v>
      </c>
      <c r="AW248" s="370" t="s">
        <v>438</v>
      </c>
      <c r="AX248" s="370" t="s">
        <v>472</v>
      </c>
      <c r="AY248" s="373" t="s">
        <v>528</v>
      </c>
    </row>
    <row r="249" spans="2:65" s="370" customFormat="1" ht="22.5">
      <c r="B249" s="371"/>
      <c r="D249" s="372" t="s">
        <v>145</v>
      </c>
      <c r="E249" s="373" t="s">
        <v>406</v>
      </c>
      <c r="F249" s="374" t="s">
        <v>655</v>
      </c>
      <c r="H249" s="375">
        <v>10.89</v>
      </c>
      <c r="I249" s="376"/>
      <c r="L249" s="371"/>
      <c r="M249" s="377"/>
      <c r="T249" s="378"/>
      <c r="AT249" s="373" t="s">
        <v>145</v>
      </c>
      <c r="AU249" s="373" t="s">
        <v>293</v>
      </c>
      <c r="AV249" s="370" t="s">
        <v>293</v>
      </c>
      <c r="AW249" s="370" t="s">
        <v>438</v>
      </c>
      <c r="AX249" s="370" t="s">
        <v>472</v>
      </c>
      <c r="AY249" s="373" t="s">
        <v>528</v>
      </c>
    </row>
    <row r="250" spans="2:65" s="387" customFormat="1">
      <c r="B250" s="388"/>
      <c r="D250" s="372" t="s">
        <v>145</v>
      </c>
      <c r="E250" s="389" t="s">
        <v>406</v>
      </c>
      <c r="F250" s="390" t="s">
        <v>577</v>
      </c>
      <c r="H250" s="391">
        <v>39.499000000000002</v>
      </c>
      <c r="I250" s="392"/>
      <c r="L250" s="388"/>
      <c r="M250" s="393"/>
      <c r="T250" s="394"/>
      <c r="AT250" s="389" t="s">
        <v>145</v>
      </c>
      <c r="AU250" s="389" t="s">
        <v>293</v>
      </c>
      <c r="AV250" s="387" t="s">
        <v>91</v>
      </c>
      <c r="AW250" s="387" t="s">
        <v>438</v>
      </c>
      <c r="AX250" s="387" t="s">
        <v>472</v>
      </c>
      <c r="AY250" s="389" t="s">
        <v>528</v>
      </c>
    </row>
    <row r="251" spans="2:65" s="370" customFormat="1">
      <c r="B251" s="371"/>
      <c r="D251" s="372" t="s">
        <v>145</v>
      </c>
      <c r="E251" s="373" t="s">
        <v>406</v>
      </c>
      <c r="F251" s="374" t="s">
        <v>656</v>
      </c>
      <c r="H251" s="375">
        <v>22.908999999999999</v>
      </c>
      <c r="I251" s="376"/>
      <c r="L251" s="371"/>
      <c r="M251" s="377"/>
      <c r="T251" s="378"/>
      <c r="AT251" s="373" t="s">
        <v>145</v>
      </c>
      <c r="AU251" s="373" t="s">
        <v>293</v>
      </c>
      <c r="AV251" s="370" t="s">
        <v>293</v>
      </c>
      <c r="AW251" s="370" t="s">
        <v>438</v>
      </c>
      <c r="AX251" s="370" t="s">
        <v>87</v>
      </c>
      <c r="AY251" s="373" t="s">
        <v>528</v>
      </c>
    </row>
    <row r="252" spans="2:65" s="339" customFormat="1" ht="22.9" customHeight="1">
      <c r="B252" s="340"/>
      <c r="D252" s="341" t="s">
        <v>471</v>
      </c>
      <c r="E252" s="350" t="s">
        <v>91</v>
      </c>
      <c r="F252" s="350" t="s">
        <v>92</v>
      </c>
      <c r="I252" s="343"/>
      <c r="J252" s="351">
        <f>BK252</f>
        <v>0</v>
      </c>
      <c r="L252" s="340"/>
      <c r="M252" s="345"/>
      <c r="P252" s="346">
        <f>SUM(P253:P267)</f>
        <v>0</v>
      </c>
      <c r="R252" s="346">
        <f>SUM(R253:R267)</f>
        <v>0.56567999999999996</v>
      </c>
      <c r="T252" s="347">
        <f>SUM(T253:T267)</f>
        <v>0</v>
      </c>
      <c r="AR252" s="341" t="s">
        <v>87</v>
      </c>
      <c r="AT252" s="348" t="s">
        <v>471</v>
      </c>
      <c r="AU252" s="348" t="s">
        <v>87</v>
      </c>
      <c r="AY252" s="341" t="s">
        <v>528</v>
      </c>
      <c r="BK252" s="349">
        <f>SUM(BK253:BK267)</f>
        <v>0</v>
      </c>
    </row>
    <row r="253" spans="2:65" s="242" customFormat="1" ht="24.2" customHeight="1">
      <c r="B253" s="352"/>
      <c r="C253" s="353" t="s">
        <v>662</v>
      </c>
      <c r="D253" s="353" t="s">
        <v>529</v>
      </c>
      <c r="E253" s="354" t="s">
        <v>663</v>
      </c>
      <c r="F253" s="355" t="s">
        <v>664</v>
      </c>
      <c r="G253" s="356" t="s">
        <v>140</v>
      </c>
      <c r="H253" s="357">
        <v>0.8</v>
      </c>
      <c r="I253" s="358"/>
      <c r="J253" s="359">
        <f>ROUND(I253*H253,2)</f>
        <v>0</v>
      </c>
      <c r="K253" s="355" t="s">
        <v>532</v>
      </c>
      <c r="L253" s="243"/>
      <c r="M253" s="360" t="s">
        <v>406</v>
      </c>
      <c r="N253" s="361" t="s">
        <v>445</v>
      </c>
      <c r="P253" s="362">
        <f>O253*H253</f>
        <v>0</v>
      </c>
      <c r="Q253" s="362">
        <v>0</v>
      </c>
      <c r="R253" s="362">
        <f>Q253*H253</f>
        <v>0</v>
      </c>
      <c r="S253" s="362">
        <v>0</v>
      </c>
      <c r="T253" s="363">
        <f>S253*H253</f>
        <v>0</v>
      </c>
      <c r="AR253" s="364" t="s">
        <v>91</v>
      </c>
      <c r="AT253" s="364" t="s">
        <v>529</v>
      </c>
      <c r="AU253" s="364" t="s">
        <v>293</v>
      </c>
      <c r="AY253" s="227" t="s">
        <v>528</v>
      </c>
      <c r="BE253" s="365">
        <f>IF(N253="základní",J253,0)</f>
        <v>0</v>
      </c>
      <c r="BF253" s="365">
        <f>IF(N253="snížená",J253,0)</f>
        <v>0</v>
      </c>
      <c r="BG253" s="365">
        <f>IF(N253="zákl. přenesená",J253,0)</f>
        <v>0</v>
      </c>
      <c r="BH253" s="365">
        <f>IF(N253="sníž. přenesená",J253,0)</f>
        <v>0</v>
      </c>
      <c r="BI253" s="365">
        <f>IF(N253="nulová",J253,0)</f>
        <v>0</v>
      </c>
      <c r="BJ253" s="227" t="s">
        <v>87</v>
      </c>
      <c r="BK253" s="365">
        <f>ROUND(I253*H253,2)</f>
        <v>0</v>
      </c>
      <c r="BL253" s="227" t="s">
        <v>91</v>
      </c>
      <c r="BM253" s="364" t="s">
        <v>665</v>
      </c>
    </row>
    <row r="254" spans="2:65" s="242" customFormat="1">
      <c r="B254" s="243"/>
      <c r="D254" s="366" t="s">
        <v>534</v>
      </c>
      <c r="F254" s="367" t="s">
        <v>666</v>
      </c>
      <c r="I254" s="368"/>
      <c r="L254" s="243"/>
      <c r="M254" s="369"/>
      <c r="T254" s="267"/>
      <c r="AT254" s="227" t="s">
        <v>534</v>
      </c>
      <c r="AU254" s="227" t="s">
        <v>293</v>
      </c>
    </row>
    <row r="255" spans="2:65" s="370" customFormat="1">
      <c r="B255" s="371"/>
      <c r="D255" s="372" t="s">
        <v>145</v>
      </c>
      <c r="E255" s="373" t="s">
        <v>406</v>
      </c>
      <c r="F255" s="374" t="s">
        <v>667</v>
      </c>
      <c r="H255" s="375">
        <v>0.8</v>
      </c>
      <c r="I255" s="376"/>
      <c r="L255" s="371"/>
      <c r="M255" s="377"/>
      <c r="T255" s="378"/>
      <c r="AT255" s="373" t="s">
        <v>145</v>
      </c>
      <c r="AU255" s="373" t="s">
        <v>293</v>
      </c>
      <c r="AV255" s="370" t="s">
        <v>293</v>
      </c>
      <c r="AW255" s="370" t="s">
        <v>438</v>
      </c>
      <c r="AX255" s="370" t="s">
        <v>87</v>
      </c>
      <c r="AY255" s="373" t="s">
        <v>528</v>
      </c>
    </row>
    <row r="256" spans="2:65" s="242" customFormat="1" ht="33" customHeight="1">
      <c r="B256" s="352"/>
      <c r="C256" s="353" t="s">
        <v>330</v>
      </c>
      <c r="D256" s="353" t="s">
        <v>529</v>
      </c>
      <c r="E256" s="354" t="s">
        <v>668</v>
      </c>
      <c r="F256" s="355" t="s">
        <v>669</v>
      </c>
      <c r="G256" s="356" t="s">
        <v>140</v>
      </c>
      <c r="H256" s="357">
        <v>8.4670000000000005</v>
      </c>
      <c r="I256" s="358"/>
      <c r="J256" s="359">
        <f>ROUND(I256*H256,2)</f>
        <v>0</v>
      </c>
      <c r="K256" s="355" t="s">
        <v>532</v>
      </c>
      <c r="L256" s="243"/>
      <c r="M256" s="360" t="s">
        <v>406</v>
      </c>
      <c r="N256" s="361" t="s">
        <v>445</v>
      </c>
      <c r="P256" s="362">
        <f>O256*H256</f>
        <v>0</v>
      </c>
      <c r="Q256" s="362">
        <v>0</v>
      </c>
      <c r="R256" s="362">
        <f>Q256*H256</f>
        <v>0</v>
      </c>
      <c r="S256" s="362">
        <v>0</v>
      </c>
      <c r="T256" s="363">
        <f>S256*H256</f>
        <v>0</v>
      </c>
      <c r="AR256" s="364" t="s">
        <v>91</v>
      </c>
      <c r="AT256" s="364" t="s">
        <v>529</v>
      </c>
      <c r="AU256" s="364" t="s">
        <v>293</v>
      </c>
      <c r="AY256" s="227" t="s">
        <v>528</v>
      </c>
      <c r="BE256" s="365">
        <f>IF(N256="základní",J256,0)</f>
        <v>0</v>
      </c>
      <c r="BF256" s="365">
        <f>IF(N256="snížená",J256,0)</f>
        <v>0</v>
      </c>
      <c r="BG256" s="365">
        <f>IF(N256="zákl. přenesená",J256,0)</f>
        <v>0</v>
      </c>
      <c r="BH256" s="365">
        <f>IF(N256="sníž. přenesená",J256,0)</f>
        <v>0</v>
      </c>
      <c r="BI256" s="365">
        <f>IF(N256="nulová",J256,0)</f>
        <v>0</v>
      </c>
      <c r="BJ256" s="227" t="s">
        <v>87</v>
      </c>
      <c r="BK256" s="365">
        <f>ROUND(I256*H256,2)</f>
        <v>0</v>
      </c>
      <c r="BL256" s="227" t="s">
        <v>91</v>
      </c>
      <c r="BM256" s="364" t="s">
        <v>670</v>
      </c>
    </row>
    <row r="257" spans="2:65" s="242" customFormat="1">
      <c r="B257" s="243"/>
      <c r="D257" s="366" t="s">
        <v>534</v>
      </c>
      <c r="F257" s="367" t="s">
        <v>671</v>
      </c>
      <c r="I257" s="368"/>
      <c r="L257" s="243"/>
      <c r="M257" s="369"/>
      <c r="T257" s="267"/>
      <c r="AT257" s="227" t="s">
        <v>534</v>
      </c>
      <c r="AU257" s="227" t="s">
        <v>293</v>
      </c>
    </row>
    <row r="258" spans="2:65" s="370" customFormat="1" ht="22.5">
      <c r="B258" s="371"/>
      <c r="D258" s="372" t="s">
        <v>145</v>
      </c>
      <c r="E258" s="373" t="s">
        <v>406</v>
      </c>
      <c r="F258" s="374" t="s">
        <v>672</v>
      </c>
      <c r="H258" s="375">
        <v>8.4670000000000005</v>
      </c>
      <c r="I258" s="376"/>
      <c r="L258" s="371"/>
      <c r="M258" s="377"/>
      <c r="T258" s="378"/>
      <c r="AT258" s="373" t="s">
        <v>145</v>
      </c>
      <c r="AU258" s="373" t="s">
        <v>293</v>
      </c>
      <c r="AV258" s="370" t="s">
        <v>293</v>
      </c>
      <c r="AW258" s="370" t="s">
        <v>438</v>
      </c>
      <c r="AX258" s="370" t="s">
        <v>472</v>
      </c>
      <c r="AY258" s="373" t="s">
        <v>528</v>
      </c>
    </row>
    <row r="259" spans="2:65" s="387" customFormat="1">
      <c r="B259" s="388"/>
      <c r="D259" s="372" t="s">
        <v>145</v>
      </c>
      <c r="E259" s="389" t="s">
        <v>406</v>
      </c>
      <c r="F259" s="390" t="s">
        <v>577</v>
      </c>
      <c r="H259" s="391">
        <v>8.4670000000000005</v>
      </c>
      <c r="I259" s="392"/>
      <c r="L259" s="388"/>
      <c r="M259" s="393"/>
      <c r="T259" s="394"/>
      <c r="AT259" s="389" t="s">
        <v>145</v>
      </c>
      <c r="AU259" s="389" t="s">
        <v>293</v>
      </c>
      <c r="AV259" s="387" t="s">
        <v>91</v>
      </c>
      <c r="AW259" s="387" t="s">
        <v>438</v>
      </c>
      <c r="AX259" s="387" t="s">
        <v>87</v>
      </c>
      <c r="AY259" s="389" t="s">
        <v>528</v>
      </c>
    </row>
    <row r="260" spans="2:65" s="242" customFormat="1" ht="24.2" customHeight="1">
      <c r="B260" s="352"/>
      <c r="C260" s="353" t="s">
        <v>673</v>
      </c>
      <c r="D260" s="353" t="s">
        <v>529</v>
      </c>
      <c r="E260" s="354" t="s">
        <v>674</v>
      </c>
      <c r="F260" s="355" t="s">
        <v>675</v>
      </c>
      <c r="G260" s="356" t="s">
        <v>292</v>
      </c>
      <c r="H260" s="357">
        <v>4</v>
      </c>
      <c r="I260" s="358"/>
      <c r="J260" s="359">
        <f>ROUND(I260*H260,2)</f>
        <v>0</v>
      </c>
      <c r="K260" s="355" t="s">
        <v>532</v>
      </c>
      <c r="L260" s="243"/>
      <c r="M260" s="360" t="s">
        <v>406</v>
      </c>
      <c r="N260" s="361" t="s">
        <v>445</v>
      </c>
      <c r="P260" s="362">
        <f>O260*H260</f>
        <v>0</v>
      </c>
      <c r="Q260" s="362">
        <v>8.7419999999999998E-2</v>
      </c>
      <c r="R260" s="362">
        <f>Q260*H260</f>
        <v>0.34967999999999999</v>
      </c>
      <c r="S260" s="362">
        <v>0</v>
      </c>
      <c r="T260" s="363">
        <f>S260*H260</f>
        <v>0</v>
      </c>
      <c r="AR260" s="364" t="s">
        <v>91</v>
      </c>
      <c r="AT260" s="364" t="s">
        <v>529</v>
      </c>
      <c r="AU260" s="364" t="s">
        <v>293</v>
      </c>
      <c r="AY260" s="227" t="s">
        <v>528</v>
      </c>
      <c r="BE260" s="365">
        <f>IF(N260="základní",J260,0)</f>
        <v>0</v>
      </c>
      <c r="BF260" s="365">
        <f>IF(N260="snížená",J260,0)</f>
        <v>0</v>
      </c>
      <c r="BG260" s="365">
        <f>IF(N260="zákl. přenesená",J260,0)</f>
        <v>0</v>
      </c>
      <c r="BH260" s="365">
        <f>IF(N260="sníž. přenesená",J260,0)</f>
        <v>0</v>
      </c>
      <c r="BI260" s="365">
        <f>IF(N260="nulová",J260,0)</f>
        <v>0</v>
      </c>
      <c r="BJ260" s="227" t="s">
        <v>87</v>
      </c>
      <c r="BK260" s="365">
        <f>ROUND(I260*H260,2)</f>
        <v>0</v>
      </c>
      <c r="BL260" s="227" t="s">
        <v>91</v>
      </c>
      <c r="BM260" s="364" t="s">
        <v>676</v>
      </c>
    </row>
    <row r="261" spans="2:65" s="242" customFormat="1">
      <c r="B261" s="243"/>
      <c r="D261" s="366" t="s">
        <v>534</v>
      </c>
      <c r="F261" s="367" t="s">
        <v>677</v>
      </c>
      <c r="I261" s="368"/>
      <c r="L261" s="243"/>
      <c r="M261" s="369"/>
      <c r="T261" s="267"/>
      <c r="AT261" s="227" t="s">
        <v>534</v>
      </c>
      <c r="AU261" s="227" t="s">
        <v>293</v>
      </c>
    </row>
    <row r="262" spans="2:65" s="370" customFormat="1">
      <c r="B262" s="371"/>
      <c r="D262" s="372" t="s">
        <v>145</v>
      </c>
      <c r="E262" s="373" t="s">
        <v>406</v>
      </c>
      <c r="F262" s="374" t="s">
        <v>678</v>
      </c>
      <c r="H262" s="375">
        <v>4</v>
      </c>
      <c r="I262" s="376"/>
      <c r="L262" s="371"/>
      <c r="M262" s="377"/>
      <c r="T262" s="378"/>
      <c r="AT262" s="373" t="s">
        <v>145</v>
      </c>
      <c r="AU262" s="373" t="s">
        <v>293</v>
      </c>
      <c r="AV262" s="370" t="s">
        <v>293</v>
      </c>
      <c r="AW262" s="370" t="s">
        <v>438</v>
      </c>
      <c r="AX262" s="370" t="s">
        <v>87</v>
      </c>
      <c r="AY262" s="373" t="s">
        <v>528</v>
      </c>
    </row>
    <row r="263" spans="2:65" s="242" customFormat="1" ht="24.2" customHeight="1">
      <c r="B263" s="352"/>
      <c r="C263" s="395" t="s">
        <v>368</v>
      </c>
      <c r="D263" s="395" t="s">
        <v>679</v>
      </c>
      <c r="E263" s="396" t="s">
        <v>680</v>
      </c>
      <c r="F263" s="397" t="s">
        <v>681</v>
      </c>
      <c r="G263" s="398" t="s">
        <v>292</v>
      </c>
      <c r="H263" s="399">
        <v>2</v>
      </c>
      <c r="I263" s="400"/>
      <c r="J263" s="401">
        <f>ROUND(I263*H263,2)</f>
        <v>0</v>
      </c>
      <c r="K263" s="397" t="s">
        <v>532</v>
      </c>
      <c r="L263" s="402"/>
      <c r="M263" s="403" t="s">
        <v>406</v>
      </c>
      <c r="N263" s="404" t="s">
        <v>445</v>
      </c>
      <c r="P263" s="362">
        <f>O263*H263</f>
        <v>0</v>
      </c>
      <c r="Q263" s="362">
        <v>0.04</v>
      </c>
      <c r="R263" s="362">
        <f>Q263*H263</f>
        <v>0.08</v>
      </c>
      <c r="S263" s="362">
        <v>0</v>
      </c>
      <c r="T263" s="363">
        <f>S263*H263</f>
        <v>0</v>
      </c>
      <c r="AR263" s="364" t="s">
        <v>95</v>
      </c>
      <c r="AT263" s="364" t="s">
        <v>679</v>
      </c>
      <c r="AU263" s="364" t="s">
        <v>293</v>
      </c>
      <c r="AY263" s="227" t="s">
        <v>528</v>
      </c>
      <c r="BE263" s="365">
        <f>IF(N263="základní",J263,0)</f>
        <v>0</v>
      </c>
      <c r="BF263" s="365">
        <f>IF(N263="snížená",J263,0)</f>
        <v>0</v>
      </c>
      <c r="BG263" s="365">
        <f>IF(N263="zákl. přenesená",J263,0)</f>
        <v>0</v>
      </c>
      <c r="BH263" s="365">
        <f>IF(N263="sníž. přenesená",J263,0)</f>
        <v>0</v>
      </c>
      <c r="BI263" s="365">
        <f>IF(N263="nulová",J263,0)</f>
        <v>0</v>
      </c>
      <c r="BJ263" s="227" t="s">
        <v>87</v>
      </c>
      <c r="BK263" s="365">
        <f>ROUND(I263*H263,2)</f>
        <v>0</v>
      </c>
      <c r="BL263" s="227" t="s">
        <v>91</v>
      </c>
      <c r="BM263" s="364" t="s">
        <v>682</v>
      </c>
    </row>
    <row r="264" spans="2:65" s="242" customFormat="1" ht="24.2" customHeight="1">
      <c r="B264" s="352"/>
      <c r="C264" s="395" t="s">
        <v>418</v>
      </c>
      <c r="D264" s="395" t="s">
        <v>679</v>
      </c>
      <c r="E264" s="396" t="s">
        <v>683</v>
      </c>
      <c r="F264" s="397" t="s">
        <v>684</v>
      </c>
      <c r="G264" s="398" t="s">
        <v>292</v>
      </c>
      <c r="H264" s="399">
        <v>2</v>
      </c>
      <c r="I264" s="400"/>
      <c r="J264" s="401">
        <f>ROUND(I264*H264,2)</f>
        <v>0</v>
      </c>
      <c r="K264" s="397" t="s">
        <v>532</v>
      </c>
      <c r="L264" s="402"/>
      <c r="M264" s="403" t="s">
        <v>406</v>
      </c>
      <c r="N264" s="404" t="s">
        <v>445</v>
      </c>
      <c r="P264" s="362">
        <f>O264*H264</f>
        <v>0</v>
      </c>
      <c r="Q264" s="362">
        <v>6.8000000000000005E-2</v>
      </c>
      <c r="R264" s="362">
        <f>Q264*H264</f>
        <v>0.13600000000000001</v>
      </c>
      <c r="S264" s="362">
        <v>0</v>
      </c>
      <c r="T264" s="363">
        <f>S264*H264</f>
        <v>0</v>
      </c>
      <c r="AR264" s="364" t="s">
        <v>95</v>
      </c>
      <c r="AT264" s="364" t="s">
        <v>679</v>
      </c>
      <c r="AU264" s="364" t="s">
        <v>293</v>
      </c>
      <c r="AY264" s="227" t="s">
        <v>528</v>
      </c>
      <c r="BE264" s="365">
        <f>IF(N264="základní",J264,0)</f>
        <v>0</v>
      </c>
      <c r="BF264" s="365">
        <f>IF(N264="snížená",J264,0)</f>
        <v>0</v>
      </c>
      <c r="BG264" s="365">
        <f>IF(N264="zákl. přenesená",J264,0)</f>
        <v>0</v>
      </c>
      <c r="BH264" s="365">
        <f>IF(N264="sníž. přenesená",J264,0)</f>
        <v>0</v>
      </c>
      <c r="BI264" s="365">
        <f>IF(N264="nulová",J264,0)</f>
        <v>0</v>
      </c>
      <c r="BJ264" s="227" t="s">
        <v>87</v>
      </c>
      <c r="BK264" s="365">
        <f>ROUND(I264*H264,2)</f>
        <v>0</v>
      </c>
      <c r="BL264" s="227" t="s">
        <v>91</v>
      </c>
      <c r="BM264" s="364" t="s">
        <v>685</v>
      </c>
    </row>
    <row r="265" spans="2:65" s="242" customFormat="1" ht="49.15" customHeight="1">
      <c r="B265" s="352"/>
      <c r="C265" s="353" t="s">
        <v>686</v>
      </c>
      <c r="D265" s="353" t="s">
        <v>529</v>
      </c>
      <c r="E265" s="354" t="s">
        <v>687</v>
      </c>
      <c r="F265" s="355" t="s">
        <v>688</v>
      </c>
      <c r="G265" s="356" t="s">
        <v>140</v>
      </c>
      <c r="H265" s="357">
        <v>0.8</v>
      </c>
      <c r="I265" s="358"/>
      <c r="J265" s="359">
        <f>ROUND(I265*H265,2)</f>
        <v>0</v>
      </c>
      <c r="K265" s="355" t="s">
        <v>532</v>
      </c>
      <c r="L265" s="243"/>
      <c r="M265" s="360" t="s">
        <v>406</v>
      </c>
      <c r="N265" s="361" t="s">
        <v>445</v>
      </c>
      <c r="P265" s="362">
        <f>O265*H265</f>
        <v>0</v>
      </c>
      <c r="Q265" s="362">
        <v>0</v>
      </c>
      <c r="R265" s="362">
        <f>Q265*H265</f>
        <v>0</v>
      </c>
      <c r="S265" s="362">
        <v>0</v>
      </c>
      <c r="T265" s="363">
        <f>S265*H265</f>
        <v>0</v>
      </c>
      <c r="AR265" s="364" t="s">
        <v>91</v>
      </c>
      <c r="AT265" s="364" t="s">
        <v>529</v>
      </c>
      <c r="AU265" s="364" t="s">
        <v>293</v>
      </c>
      <c r="AY265" s="227" t="s">
        <v>528</v>
      </c>
      <c r="BE265" s="365">
        <f>IF(N265="základní",J265,0)</f>
        <v>0</v>
      </c>
      <c r="BF265" s="365">
        <f>IF(N265="snížená",J265,0)</f>
        <v>0</v>
      </c>
      <c r="BG265" s="365">
        <f>IF(N265="zákl. přenesená",J265,0)</f>
        <v>0</v>
      </c>
      <c r="BH265" s="365">
        <f>IF(N265="sníž. přenesená",J265,0)</f>
        <v>0</v>
      </c>
      <c r="BI265" s="365">
        <f>IF(N265="nulová",J265,0)</f>
        <v>0</v>
      </c>
      <c r="BJ265" s="227" t="s">
        <v>87</v>
      </c>
      <c r="BK265" s="365">
        <f>ROUND(I265*H265,2)</f>
        <v>0</v>
      </c>
      <c r="BL265" s="227" t="s">
        <v>91</v>
      </c>
      <c r="BM265" s="364" t="s">
        <v>689</v>
      </c>
    </row>
    <row r="266" spans="2:65" s="242" customFormat="1">
      <c r="B266" s="243"/>
      <c r="D266" s="366" t="s">
        <v>534</v>
      </c>
      <c r="F266" s="367" t="s">
        <v>690</v>
      </c>
      <c r="I266" s="368"/>
      <c r="L266" s="243"/>
      <c r="M266" s="369"/>
      <c r="T266" s="267"/>
      <c r="AT266" s="227" t="s">
        <v>534</v>
      </c>
      <c r="AU266" s="227" t="s">
        <v>293</v>
      </c>
    </row>
    <row r="267" spans="2:65" s="370" customFormat="1">
      <c r="B267" s="371"/>
      <c r="D267" s="372" t="s">
        <v>145</v>
      </c>
      <c r="E267" s="373" t="s">
        <v>406</v>
      </c>
      <c r="F267" s="374" t="s">
        <v>667</v>
      </c>
      <c r="H267" s="375">
        <v>0.8</v>
      </c>
      <c r="I267" s="376"/>
      <c r="L267" s="371"/>
      <c r="M267" s="377"/>
      <c r="T267" s="378"/>
      <c r="AT267" s="373" t="s">
        <v>145</v>
      </c>
      <c r="AU267" s="373" t="s">
        <v>293</v>
      </c>
      <c r="AV267" s="370" t="s">
        <v>293</v>
      </c>
      <c r="AW267" s="370" t="s">
        <v>438</v>
      </c>
      <c r="AX267" s="370" t="s">
        <v>87</v>
      </c>
      <c r="AY267" s="373" t="s">
        <v>528</v>
      </c>
    </row>
    <row r="268" spans="2:65" s="339" customFormat="1" ht="22.9" customHeight="1">
      <c r="B268" s="340"/>
      <c r="D268" s="341" t="s">
        <v>471</v>
      </c>
      <c r="E268" s="350" t="s">
        <v>93</v>
      </c>
      <c r="F268" s="350" t="s">
        <v>691</v>
      </c>
      <c r="I268" s="343"/>
      <c r="J268" s="351">
        <f>BK268</f>
        <v>0</v>
      </c>
      <c r="L268" s="340"/>
      <c r="M268" s="345"/>
      <c r="P268" s="346">
        <f>SUM(P269:P280)</f>
        <v>0</v>
      </c>
      <c r="R268" s="346">
        <f>SUM(R269:R280)</f>
        <v>28.566884999999999</v>
      </c>
      <c r="T268" s="347">
        <f>SUM(T269:T280)</f>
        <v>0</v>
      </c>
      <c r="AR268" s="341" t="s">
        <v>87</v>
      </c>
      <c r="AT268" s="348" t="s">
        <v>471</v>
      </c>
      <c r="AU268" s="348" t="s">
        <v>87</v>
      </c>
      <c r="AY268" s="341" t="s">
        <v>528</v>
      </c>
      <c r="BK268" s="349">
        <f>SUM(BK269:BK280)</f>
        <v>0</v>
      </c>
    </row>
    <row r="269" spans="2:65" s="242" customFormat="1" ht="37.9" customHeight="1">
      <c r="B269" s="352"/>
      <c r="C269" s="353" t="s">
        <v>692</v>
      </c>
      <c r="D269" s="353" t="s">
        <v>529</v>
      </c>
      <c r="E269" s="354" t="s">
        <v>693</v>
      </c>
      <c r="F269" s="355" t="s">
        <v>694</v>
      </c>
      <c r="G269" s="356" t="s">
        <v>157</v>
      </c>
      <c r="H269" s="357">
        <v>43.5</v>
      </c>
      <c r="I269" s="358"/>
      <c r="J269" s="359">
        <f>ROUND(I269*H269,2)</f>
        <v>0</v>
      </c>
      <c r="K269" s="355" t="s">
        <v>532</v>
      </c>
      <c r="L269" s="243"/>
      <c r="M269" s="360" t="s">
        <v>406</v>
      </c>
      <c r="N269" s="361" t="s">
        <v>445</v>
      </c>
      <c r="P269" s="362">
        <f>O269*H269</f>
        <v>0</v>
      </c>
      <c r="Q269" s="362">
        <v>0.46</v>
      </c>
      <c r="R269" s="362">
        <f>Q269*H269</f>
        <v>20.010000000000002</v>
      </c>
      <c r="S269" s="362">
        <v>0</v>
      </c>
      <c r="T269" s="363">
        <f>S269*H269</f>
        <v>0</v>
      </c>
      <c r="AR269" s="364" t="s">
        <v>91</v>
      </c>
      <c r="AT269" s="364" t="s">
        <v>529</v>
      </c>
      <c r="AU269" s="364" t="s">
        <v>293</v>
      </c>
      <c r="AY269" s="227" t="s">
        <v>528</v>
      </c>
      <c r="BE269" s="365">
        <f>IF(N269="základní",J269,0)</f>
        <v>0</v>
      </c>
      <c r="BF269" s="365">
        <f>IF(N269="snížená",J269,0)</f>
        <v>0</v>
      </c>
      <c r="BG269" s="365">
        <f>IF(N269="zákl. přenesená",J269,0)</f>
        <v>0</v>
      </c>
      <c r="BH269" s="365">
        <f>IF(N269="sníž. přenesená",J269,0)</f>
        <v>0</v>
      </c>
      <c r="BI269" s="365">
        <f>IF(N269="nulová",J269,0)</f>
        <v>0</v>
      </c>
      <c r="BJ269" s="227" t="s">
        <v>87</v>
      </c>
      <c r="BK269" s="365">
        <f>ROUND(I269*H269,2)</f>
        <v>0</v>
      </c>
      <c r="BL269" s="227" t="s">
        <v>91</v>
      </c>
      <c r="BM269" s="364" t="s">
        <v>695</v>
      </c>
    </row>
    <row r="270" spans="2:65" s="242" customFormat="1">
      <c r="B270" s="243"/>
      <c r="D270" s="366" t="s">
        <v>534</v>
      </c>
      <c r="F270" s="367" t="s">
        <v>696</v>
      </c>
      <c r="I270" s="368"/>
      <c r="L270" s="243"/>
      <c r="M270" s="369"/>
      <c r="T270" s="267"/>
      <c r="AT270" s="227" t="s">
        <v>534</v>
      </c>
      <c r="AU270" s="227" t="s">
        <v>293</v>
      </c>
    </row>
    <row r="271" spans="2:65" s="370" customFormat="1">
      <c r="B271" s="371"/>
      <c r="D271" s="372" t="s">
        <v>145</v>
      </c>
      <c r="E271" s="373" t="s">
        <v>406</v>
      </c>
      <c r="F271" s="374" t="s">
        <v>697</v>
      </c>
      <c r="H271" s="375">
        <v>75</v>
      </c>
      <c r="I271" s="376"/>
      <c r="L271" s="371"/>
      <c r="M271" s="377"/>
      <c r="T271" s="378"/>
      <c r="AT271" s="373" t="s">
        <v>145</v>
      </c>
      <c r="AU271" s="373" t="s">
        <v>293</v>
      </c>
      <c r="AV271" s="370" t="s">
        <v>293</v>
      </c>
      <c r="AW271" s="370" t="s">
        <v>438</v>
      </c>
      <c r="AX271" s="370" t="s">
        <v>472</v>
      </c>
      <c r="AY271" s="373" t="s">
        <v>528</v>
      </c>
    </row>
    <row r="272" spans="2:65" s="370" customFormat="1">
      <c r="B272" s="371"/>
      <c r="D272" s="372" t="s">
        <v>145</v>
      </c>
      <c r="E272" s="373" t="s">
        <v>406</v>
      </c>
      <c r="F272" s="374" t="s">
        <v>698</v>
      </c>
      <c r="H272" s="375">
        <v>43.5</v>
      </c>
      <c r="I272" s="376"/>
      <c r="L272" s="371"/>
      <c r="M272" s="377"/>
      <c r="T272" s="378"/>
      <c r="AT272" s="373" t="s">
        <v>145</v>
      </c>
      <c r="AU272" s="373" t="s">
        <v>293</v>
      </c>
      <c r="AV272" s="370" t="s">
        <v>293</v>
      </c>
      <c r="AW272" s="370" t="s">
        <v>438</v>
      </c>
      <c r="AX272" s="370" t="s">
        <v>87</v>
      </c>
      <c r="AY272" s="373" t="s">
        <v>528</v>
      </c>
    </row>
    <row r="273" spans="2:65" s="242" customFormat="1" ht="44.25" customHeight="1">
      <c r="B273" s="352"/>
      <c r="C273" s="353" t="s">
        <v>699</v>
      </c>
      <c r="D273" s="353" t="s">
        <v>529</v>
      </c>
      <c r="E273" s="354" t="s">
        <v>700</v>
      </c>
      <c r="F273" s="355" t="s">
        <v>701</v>
      </c>
      <c r="G273" s="356" t="s">
        <v>157</v>
      </c>
      <c r="H273" s="357">
        <v>21.75</v>
      </c>
      <c r="I273" s="358"/>
      <c r="J273" s="359">
        <f>ROUND(I273*H273,2)</f>
        <v>0</v>
      </c>
      <c r="K273" s="355" t="s">
        <v>532</v>
      </c>
      <c r="L273" s="243"/>
      <c r="M273" s="360" t="s">
        <v>406</v>
      </c>
      <c r="N273" s="361" t="s">
        <v>445</v>
      </c>
      <c r="P273" s="362">
        <f>O273*H273</f>
        <v>0</v>
      </c>
      <c r="Q273" s="362">
        <v>0.26375999999999999</v>
      </c>
      <c r="R273" s="362">
        <f>Q273*H273</f>
        <v>5.7367799999999995</v>
      </c>
      <c r="S273" s="362">
        <v>0</v>
      </c>
      <c r="T273" s="363">
        <f>S273*H273</f>
        <v>0</v>
      </c>
      <c r="AR273" s="364" t="s">
        <v>91</v>
      </c>
      <c r="AT273" s="364" t="s">
        <v>529</v>
      </c>
      <c r="AU273" s="364" t="s">
        <v>293</v>
      </c>
      <c r="AY273" s="227" t="s">
        <v>528</v>
      </c>
      <c r="BE273" s="365">
        <f>IF(N273="základní",J273,0)</f>
        <v>0</v>
      </c>
      <c r="BF273" s="365">
        <f>IF(N273="snížená",J273,0)</f>
        <v>0</v>
      </c>
      <c r="BG273" s="365">
        <f>IF(N273="zákl. přenesená",J273,0)</f>
        <v>0</v>
      </c>
      <c r="BH273" s="365">
        <f>IF(N273="sníž. přenesená",J273,0)</f>
        <v>0</v>
      </c>
      <c r="BI273" s="365">
        <f>IF(N273="nulová",J273,0)</f>
        <v>0</v>
      </c>
      <c r="BJ273" s="227" t="s">
        <v>87</v>
      </c>
      <c r="BK273" s="365">
        <f>ROUND(I273*H273,2)</f>
        <v>0</v>
      </c>
      <c r="BL273" s="227" t="s">
        <v>91</v>
      </c>
      <c r="BM273" s="364" t="s">
        <v>702</v>
      </c>
    </row>
    <row r="274" spans="2:65" s="242" customFormat="1">
      <c r="B274" s="243"/>
      <c r="D274" s="366" t="s">
        <v>534</v>
      </c>
      <c r="F274" s="367" t="s">
        <v>703</v>
      </c>
      <c r="I274" s="368"/>
      <c r="L274" s="243"/>
      <c r="M274" s="369"/>
      <c r="T274" s="267"/>
      <c r="AT274" s="227" t="s">
        <v>534</v>
      </c>
      <c r="AU274" s="227" t="s">
        <v>293</v>
      </c>
    </row>
    <row r="275" spans="2:65" s="370" customFormat="1">
      <c r="B275" s="371"/>
      <c r="D275" s="372" t="s">
        <v>145</v>
      </c>
      <c r="E275" s="373" t="s">
        <v>406</v>
      </c>
      <c r="F275" s="374" t="s">
        <v>704</v>
      </c>
      <c r="H275" s="375">
        <v>37.5</v>
      </c>
      <c r="I275" s="376"/>
      <c r="L275" s="371"/>
      <c r="M275" s="377"/>
      <c r="T275" s="378"/>
      <c r="AT275" s="373" t="s">
        <v>145</v>
      </c>
      <c r="AU275" s="373" t="s">
        <v>293</v>
      </c>
      <c r="AV275" s="370" t="s">
        <v>293</v>
      </c>
      <c r="AW275" s="370" t="s">
        <v>438</v>
      </c>
      <c r="AX275" s="370" t="s">
        <v>472</v>
      </c>
      <c r="AY275" s="373" t="s">
        <v>528</v>
      </c>
    </row>
    <row r="276" spans="2:65" s="370" customFormat="1">
      <c r="B276" s="371"/>
      <c r="D276" s="372" t="s">
        <v>145</v>
      </c>
      <c r="E276" s="373" t="s">
        <v>406</v>
      </c>
      <c r="F276" s="374" t="s">
        <v>705</v>
      </c>
      <c r="H276" s="375">
        <v>21.75</v>
      </c>
      <c r="I276" s="376"/>
      <c r="L276" s="371"/>
      <c r="M276" s="377"/>
      <c r="T276" s="378"/>
      <c r="AT276" s="373" t="s">
        <v>145</v>
      </c>
      <c r="AU276" s="373" t="s">
        <v>293</v>
      </c>
      <c r="AV276" s="370" t="s">
        <v>293</v>
      </c>
      <c r="AW276" s="370" t="s">
        <v>438</v>
      </c>
      <c r="AX276" s="370" t="s">
        <v>87</v>
      </c>
      <c r="AY276" s="373" t="s">
        <v>528</v>
      </c>
    </row>
    <row r="277" spans="2:65" s="242" customFormat="1" ht="44.25" customHeight="1">
      <c r="B277" s="352"/>
      <c r="C277" s="353" t="s">
        <v>706</v>
      </c>
      <c r="D277" s="353" t="s">
        <v>529</v>
      </c>
      <c r="E277" s="354" t="s">
        <v>707</v>
      </c>
      <c r="F277" s="355" t="s">
        <v>708</v>
      </c>
      <c r="G277" s="356" t="s">
        <v>157</v>
      </c>
      <c r="H277" s="357">
        <v>21.75</v>
      </c>
      <c r="I277" s="358"/>
      <c r="J277" s="359">
        <f>ROUND(I277*H277,2)</f>
        <v>0</v>
      </c>
      <c r="K277" s="355" t="s">
        <v>532</v>
      </c>
      <c r="L277" s="243"/>
      <c r="M277" s="360" t="s">
        <v>406</v>
      </c>
      <c r="N277" s="361" t="s">
        <v>445</v>
      </c>
      <c r="P277" s="362">
        <f>O277*H277</f>
        <v>0</v>
      </c>
      <c r="Q277" s="362">
        <v>0.12966</v>
      </c>
      <c r="R277" s="362">
        <f>Q277*H277</f>
        <v>2.8201049999999999</v>
      </c>
      <c r="S277" s="362">
        <v>0</v>
      </c>
      <c r="T277" s="363">
        <f>S277*H277</f>
        <v>0</v>
      </c>
      <c r="AR277" s="364" t="s">
        <v>91</v>
      </c>
      <c r="AT277" s="364" t="s">
        <v>529</v>
      </c>
      <c r="AU277" s="364" t="s">
        <v>293</v>
      </c>
      <c r="AY277" s="227" t="s">
        <v>528</v>
      </c>
      <c r="BE277" s="365">
        <f>IF(N277="základní",J277,0)</f>
        <v>0</v>
      </c>
      <c r="BF277" s="365">
        <f>IF(N277="snížená",J277,0)</f>
        <v>0</v>
      </c>
      <c r="BG277" s="365">
        <f>IF(N277="zákl. přenesená",J277,0)</f>
        <v>0</v>
      </c>
      <c r="BH277" s="365">
        <f>IF(N277="sníž. přenesená",J277,0)</f>
        <v>0</v>
      </c>
      <c r="BI277" s="365">
        <f>IF(N277="nulová",J277,0)</f>
        <v>0</v>
      </c>
      <c r="BJ277" s="227" t="s">
        <v>87</v>
      </c>
      <c r="BK277" s="365">
        <f>ROUND(I277*H277,2)</f>
        <v>0</v>
      </c>
      <c r="BL277" s="227" t="s">
        <v>91</v>
      </c>
      <c r="BM277" s="364" t="s">
        <v>709</v>
      </c>
    </row>
    <row r="278" spans="2:65" s="242" customFormat="1">
      <c r="B278" s="243"/>
      <c r="D278" s="366" t="s">
        <v>534</v>
      </c>
      <c r="F278" s="367" t="s">
        <v>710</v>
      </c>
      <c r="I278" s="368"/>
      <c r="L278" s="243"/>
      <c r="M278" s="369"/>
      <c r="T278" s="267"/>
      <c r="AT278" s="227" t="s">
        <v>534</v>
      </c>
      <c r="AU278" s="227" t="s">
        <v>293</v>
      </c>
    </row>
    <row r="279" spans="2:65" s="242" customFormat="1" ht="24.2" customHeight="1">
      <c r="B279" s="352"/>
      <c r="C279" s="353" t="s">
        <v>711</v>
      </c>
      <c r="D279" s="353" t="s">
        <v>529</v>
      </c>
      <c r="E279" s="354" t="s">
        <v>712</v>
      </c>
      <c r="F279" s="355" t="s">
        <v>713</v>
      </c>
      <c r="G279" s="356" t="s">
        <v>157</v>
      </c>
      <c r="H279" s="357">
        <v>21.75</v>
      </c>
      <c r="I279" s="358"/>
      <c r="J279" s="359">
        <f>ROUND(I279*H279,2)</f>
        <v>0</v>
      </c>
      <c r="K279" s="355" t="s">
        <v>532</v>
      </c>
      <c r="L279" s="243"/>
      <c r="M279" s="360" t="s">
        <v>406</v>
      </c>
      <c r="N279" s="361" t="s">
        <v>445</v>
      </c>
      <c r="P279" s="362">
        <f>O279*H279</f>
        <v>0</v>
      </c>
      <c r="Q279" s="362">
        <v>0</v>
      </c>
      <c r="R279" s="362">
        <f>Q279*H279</f>
        <v>0</v>
      </c>
      <c r="S279" s="362">
        <v>0</v>
      </c>
      <c r="T279" s="363">
        <f>S279*H279</f>
        <v>0</v>
      </c>
      <c r="AR279" s="364" t="s">
        <v>91</v>
      </c>
      <c r="AT279" s="364" t="s">
        <v>529</v>
      </c>
      <c r="AU279" s="364" t="s">
        <v>293</v>
      </c>
      <c r="AY279" s="227" t="s">
        <v>528</v>
      </c>
      <c r="BE279" s="365">
        <f>IF(N279="základní",J279,0)</f>
        <v>0</v>
      </c>
      <c r="BF279" s="365">
        <f>IF(N279="snížená",J279,0)</f>
        <v>0</v>
      </c>
      <c r="BG279" s="365">
        <f>IF(N279="zákl. přenesená",J279,0)</f>
        <v>0</v>
      </c>
      <c r="BH279" s="365">
        <f>IF(N279="sníž. přenesená",J279,0)</f>
        <v>0</v>
      </c>
      <c r="BI279" s="365">
        <f>IF(N279="nulová",J279,0)</f>
        <v>0</v>
      </c>
      <c r="BJ279" s="227" t="s">
        <v>87</v>
      </c>
      <c r="BK279" s="365">
        <f>ROUND(I279*H279,2)</f>
        <v>0</v>
      </c>
      <c r="BL279" s="227" t="s">
        <v>91</v>
      </c>
      <c r="BM279" s="364" t="s">
        <v>714</v>
      </c>
    </row>
    <row r="280" spans="2:65" s="242" customFormat="1">
      <c r="B280" s="243"/>
      <c r="D280" s="366" t="s">
        <v>534</v>
      </c>
      <c r="F280" s="367" t="s">
        <v>715</v>
      </c>
      <c r="I280" s="368"/>
      <c r="L280" s="243"/>
      <c r="M280" s="369"/>
      <c r="T280" s="267"/>
      <c r="AT280" s="227" t="s">
        <v>534</v>
      </c>
      <c r="AU280" s="227" t="s">
        <v>293</v>
      </c>
    </row>
    <row r="281" spans="2:65" s="339" customFormat="1" ht="22.9" customHeight="1">
      <c r="B281" s="340"/>
      <c r="D281" s="341" t="s">
        <v>471</v>
      </c>
      <c r="E281" s="350" t="s">
        <v>95</v>
      </c>
      <c r="F281" s="350" t="s">
        <v>96</v>
      </c>
      <c r="I281" s="343"/>
      <c r="J281" s="351">
        <f>BK281</f>
        <v>0</v>
      </c>
      <c r="L281" s="340"/>
      <c r="M281" s="345"/>
      <c r="P281" s="346">
        <f>SUM(P282:P333)</f>
        <v>0</v>
      </c>
      <c r="R281" s="346">
        <f>SUM(R282:R333)</f>
        <v>7.1769381999999995</v>
      </c>
      <c r="T281" s="347">
        <f>SUM(T282:T333)</f>
        <v>0</v>
      </c>
      <c r="AR281" s="341" t="s">
        <v>87</v>
      </c>
      <c r="AT281" s="348" t="s">
        <v>471</v>
      </c>
      <c r="AU281" s="348" t="s">
        <v>87</v>
      </c>
      <c r="AY281" s="341" t="s">
        <v>528</v>
      </c>
      <c r="BK281" s="349">
        <f>SUM(BK282:BK333)</f>
        <v>0</v>
      </c>
    </row>
    <row r="282" spans="2:65" s="242" customFormat="1" ht="33" customHeight="1">
      <c r="B282" s="352"/>
      <c r="C282" s="353" t="s">
        <v>716</v>
      </c>
      <c r="D282" s="353" t="s">
        <v>529</v>
      </c>
      <c r="E282" s="354" t="s">
        <v>717</v>
      </c>
      <c r="F282" s="355" t="s">
        <v>718</v>
      </c>
      <c r="G282" s="356" t="s">
        <v>201</v>
      </c>
      <c r="H282" s="357">
        <v>75.599999999999994</v>
      </c>
      <c r="I282" s="358"/>
      <c r="J282" s="359">
        <f>ROUND(I282*H282,2)</f>
        <v>0</v>
      </c>
      <c r="K282" s="355" t="s">
        <v>532</v>
      </c>
      <c r="L282" s="243"/>
      <c r="M282" s="360" t="s">
        <v>406</v>
      </c>
      <c r="N282" s="361" t="s">
        <v>445</v>
      </c>
      <c r="P282" s="362">
        <f>O282*H282</f>
        <v>0</v>
      </c>
      <c r="Q282" s="362">
        <v>2.0000000000000002E-5</v>
      </c>
      <c r="R282" s="362">
        <f>Q282*H282</f>
        <v>1.5120000000000001E-3</v>
      </c>
      <c r="S282" s="362">
        <v>0</v>
      </c>
      <c r="T282" s="363">
        <f>S282*H282</f>
        <v>0</v>
      </c>
      <c r="AR282" s="364" t="s">
        <v>91</v>
      </c>
      <c r="AT282" s="364" t="s">
        <v>529</v>
      </c>
      <c r="AU282" s="364" t="s">
        <v>293</v>
      </c>
      <c r="AY282" s="227" t="s">
        <v>528</v>
      </c>
      <c r="BE282" s="365">
        <f>IF(N282="základní",J282,0)</f>
        <v>0</v>
      </c>
      <c r="BF282" s="365">
        <f>IF(N282="snížená",J282,0)</f>
        <v>0</v>
      </c>
      <c r="BG282" s="365">
        <f>IF(N282="zákl. přenesená",J282,0)</f>
        <v>0</v>
      </c>
      <c r="BH282" s="365">
        <f>IF(N282="sníž. přenesená",J282,0)</f>
        <v>0</v>
      </c>
      <c r="BI282" s="365">
        <f>IF(N282="nulová",J282,0)</f>
        <v>0</v>
      </c>
      <c r="BJ282" s="227" t="s">
        <v>87</v>
      </c>
      <c r="BK282" s="365">
        <f>ROUND(I282*H282,2)</f>
        <v>0</v>
      </c>
      <c r="BL282" s="227" t="s">
        <v>91</v>
      </c>
      <c r="BM282" s="364" t="s">
        <v>719</v>
      </c>
    </row>
    <row r="283" spans="2:65" s="242" customFormat="1">
      <c r="B283" s="243"/>
      <c r="D283" s="366" t="s">
        <v>534</v>
      </c>
      <c r="F283" s="367" t="s">
        <v>720</v>
      </c>
      <c r="I283" s="368"/>
      <c r="L283" s="243"/>
      <c r="M283" s="369"/>
      <c r="T283" s="267"/>
      <c r="AT283" s="227" t="s">
        <v>534</v>
      </c>
      <c r="AU283" s="227" t="s">
        <v>293</v>
      </c>
    </row>
    <row r="284" spans="2:65" s="370" customFormat="1">
      <c r="B284" s="371"/>
      <c r="D284" s="372" t="s">
        <v>145</v>
      </c>
      <c r="E284" s="373" t="s">
        <v>406</v>
      </c>
      <c r="F284" s="374" t="s">
        <v>721</v>
      </c>
      <c r="H284" s="375">
        <v>75.599999999999994</v>
      </c>
      <c r="I284" s="376"/>
      <c r="L284" s="371"/>
      <c r="M284" s="377"/>
      <c r="T284" s="378"/>
      <c r="AT284" s="373" t="s">
        <v>145</v>
      </c>
      <c r="AU284" s="373" t="s">
        <v>293</v>
      </c>
      <c r="AV284" s="370" t="s">
        <v>293</v>
      </c>
      <c r="AW284" s="370" t="s">
        <v>438</v>
      </c>
      <c r="AX284" s="370" t="s">
        <v>87</v>
      </c>
      <c r="AY284" s="373" t="s">
        <v>528</v>
      </c>
    </row>
    <row r="285" spans="2:65" s="242" customFormat="1" ht="21.75" customHeight="1">
      <c r="B285" s="352"/>
      <c r="C285" s="395" t="s">
        <v>722</v>
      </c>
      <c r="D285" s="395" t="s">
        <v>679</v>
      </c>
      <c r="E285" s="396" t="s">
        <v>723</v>
      </c>
      <c r="F285" s="397" t="s">
        <v>724</v>
      </c>
      <c r="G285" s="398" t="s">
        <v>201</v>
      </c>
      <c r="H285" s="399">
        <v>4.0599999999999996</v>
      </c>
      <c r="I285" s="400"/>
      <c r="J285" s="401">
        <f>ROUND(I285*H285,2)</f>
        <v>0</v>
      </c>
      <c r="K285" s="397" t="s">
        <v>532</v>
      </c>
      <c r="L285" s="402"/>
      <c r="M285" s="403" t="s">
        <v>406</v>
      </c>
      <c r="N285" s="404" t="s">
        <v>445</v>
      </c>
      <c r="P285" s="362">
        <f>O285*H285</f>
        <v>0</v>
      </c>
      <c r="Q285" s="362">
        <v>8.3000000000000001E-3</v>
      </c>
      <c r="R285" s="362">
        <f>Q285*H285</f>
        <v>3.3697999999999999E-2</v>
      </c>
      <c r="S285" s="362">
        <v>0</v>
      </c>
      <c r="T285" s="363">
        <f>S285*H285</f>
        <v>0</v>
      </c>
      <c r="AR285" s="364" t="s">
        <v>95</v>
      </c>
      <c r="AT285" s="364" t="s">
        <v>679</v>
      </c>
      <c r="AU285" s="364" t="s">
        <v>293</v>
      </c>
      <c r="AY285" s="227" t="s">
        <v>528</v>
      </c>
      <c r="BE285" s="365">
        <f>IF(N285="základní",J285,0)</f>
        <v>0</v>
      </c>
      <c r="BF285" s="365">
        <f>IF(N285="snížená",J285,0)</f>
        <v>0</v>
      </c>
      <c r="BG285" s="365">
        <f>IF(N285="zákl. přenesená",J285,0)</f>
        <v>0</v>
      </c>
      <c r="BH285" s="365">
        <f>IF(N285="sníž. přenesená",J285,0)</f>
        <v>0</v>
      </c>
      <c r="BI285" s="365">
        <f>IF(N285="nulová",J285,0)</f>
        <v>0</v>
      </c>
      <c r="BJ285" s="227" t="s">
        <v>87</v>
      </c>
      <c r="BK285" s="365">
        <f>ROUND(I285*H285,2)</f>
        <v>0</v>
      </c>
      <c r="BL285" s="227" t="s">
        <v>91</v>
      </c>
      <c r="BM285" s="364" t="s">
        <v>725</v>
      </c>
    </row>
    <row r="286" spans="2:65" s="370" customFormat="1">
      <c r="B286" s="371"/>
      <c r="D286" s="372" t="s">
        <v>145</v>
      </c>
      <c r="F286" s="374" t="s">
        <v>726</v>
      </c>
      <c r="H286" s="375">
        <v>4.0599999999999996</v>
      </c>
      <c r="I286" s="376"/>
      <c r="L286" s="371"/>
      <c r="M286" s="377"/>
      <c r="T286" s="378"/>
      <c r="AT286" s="373" t="s">
        <v>145</v>
      </c>
      <c r="AU286" s="373" t="s">
        <v>293</v>
      </c>
      <c r="AV286" s="370" t="s">
        <v>293</v>
      </c>
      <c r="AW286" s="370" t="s">
        <v>414</v>
      </c>
      <c r="AX286" s="370" t="s">
        <v>87</v>
      </c>
      <c r="AY286" s="373" t="s">
        <v>528</v>
      </c>
    </row>
    <row r="287" spans="2:65" s="242" customFormat="1" ht="21.75" customHeight="1">
      <c r="B287" s="352"/>
      <c r="C287" s="395" t="s">
        <v>727</v>
      </c>
      <c r="D287" s="395" t="s">
        <v>679</v>
      </c>
      <c r="E287" s="396" t="s">
        <v>728</v>
      </c>
      <c r="F287" s="397" t="s">
        <v>729</v>
      </c>
      <c r="G287" s="398" t="s">
        <v>201</v>
      </c>
      <c r="H287" s="399">
        <v>72.674000000000007</v>
      </c>
      <c r="I287" s="400"/>
      <c r="J287" s="401">
        <f>ROUND(I287*H287,2)</f>
        <v>0</v>
      </c>
      <c r="K287" s="397" t="s">
        <v>532</v>
      </c>
      <c r="L287" s="402"/>
      <c r="M287" s="403" t="s">
        <v>406</v>
      </c>
      <c r="N287" s="404" t="s">
        <v>445</v>
      </c>
      <c r="P287" s="362">
        <f>O287*H287</f>
        <v>0</v>
      </c>
      <c r="Q287" s="362">
        <v>8.3000000000000001E-3</v>
      </c>
      <c r="R287" s="362">
        <f>Q287*H287</f>
        <v>0.60319420000000001</v>
      </c>
      <c r="S287" s="362">
        <v>0</v>
      </c>
      <c r="T287" s="363">
        <f>S287*H287</f>
        <v>0</v>
      </c>
      <c r="AR287" s="364" t="s">
        <v>95</v>
      </c>
      <c r="AT287" s="364" t="s">
        <v>679</v>
      </c>
      <c r="AU287" s="364" t="s">
        <v>293</v>
      </c>
      <c r="AY287" s="227" t="s">
        <v>528</v>
      </c>
      <c r="BE287" s="365">
        <f>IF(N287="základní",J287,0)</f>
        <v>0</v>
      </c>
      <c r="BF287" s="365">
        <f>IF(N287="snížená",J287,0)</f>
        <v>0</v>
      </c>
      <c r="BG287" s="365">
        <f>IF(N287="zákl. přenesená",J287,0)</f>
        <v>0</v>
      </c>
      <c r="BH287" s="365">
        <f>IF(N287="sníž. přenesená",J287,0)</f>
        <v>0</v>
      </c>
      <c r="BI287" s="365">
        <f>IF(N287="nulová",J287,0)</f>
        <v>0</v>
      </c>
      <c r="BJ287" s="227" t="s">
        <v>87</v>
      </c>
      <c r="BK287" s="365">
        <f>ROUND(I287*H287,2)</f>
        <v>0</v>
      </c>
      <c r="BL287" s="227" t="s">
        <v>91</v>
      </c>
      <c r="BM287" s="364" t="s">
        <v>730</v>
      </c>
    </row>
    <row r="288" spans="2:65" s="370" customFormat="1">
      <c r="B288" s="371"/>
      <c r="D288" s="372" t="s">
        <v>145</v>
      </c>
      <c r="F288" s="374" t="s">
        <v>731</v>
      </c>
      <c r="H288" s="375">
        <v>72.674000000000007</v>
      </c>
      <c r="I288" s="376"/>
      <c r="L288" s="371"/>
      <c r="M288" s="377"/>
      <c r="T288" s="378"/>
      <c r="AT288" s="373" t="s">
        <v>145</v>
      </c>
      <c r="AU288" s="373" t="s">
        <v>293</v>
      </c>
      <c r="AV288" s="370" t="s">
        <v>293</v>
      </c>
      <c r="AW288" s="370" t="s">
        <v>414</v>
      </c>
      <c r="AX288" s="370" t="s">
        <v>87</v>
      </c>
      <c r="AY288" s="373" t="s">
        <v>528</v>
      </c>
    </row>
    <row r="289" spans="2:65" s="242" customFormat="1" ht="44.25" customHeight="1">
      <c r="B289" s="352"/>
      <c r="C289" s="353" t="s">
        <v>732</v>
      </c>
      <c r="D289" s="353" t="s">
        <v>529</v>
      </c>
      <c r="E289" s="354" t="s">
        <v>733</v>
      </c>
      <c r="F289" s="355" t="s">
        <v>734</v>
      </c>
      <c r="G289" s="356" t="s">
        <v>292</v>
      </c>
      <c r="H289" s="357">
        <v>3</v>
      </c>
      <c r="I289" s="358"/>
      <c r="J289" s="359">
        <f>ROUND(I289*H289,2)</f>
        <v>0</v>
      </c>
      <c r="K289" s="355" t="s">
        <v>532</v>
      </c>
      <c r="L289" s="243"/>
      <c r="M289" s="360" t="s">
        <v>406</v>
      </c>
      <c r="N289" s="361" t="s">
        <v>445</v>
      </c>
      <c r="P289" s="362">
        <f>O289*H289</f>
        <v>0</v>
      </c>
      <c r="Q289" s="362">
        <v>8.0000000000000007E-5</v>
      </c>
      <c r="R289" s="362">
        <f>Q289*H289</f>
        <v>2.4000000000000003E-4</v>
      </c>
      <c r="S289" s="362">
        <v>0</v>
      </c>
      <c r="T289" s="363">
        <f>S289*H289</f>
        <v>0</v>
      </c>
      <c r="AR289" s="364" t="s">
        <v>91</v>
      </c>
      <c r="AT289" s="364" t="s">
        <v>529</v>
      </c>
      <c r="AU289" s="364" t="s">
        <v>293</v>
      </c>
      <c r="AY289" s="227" t="s">
        <v>528</v>
      </c>
      <c r="BE289" s="365">
        <f>IF(N289="základní",J289,0)</f>
        <v>0</v>
      </c>
      <c r="BF289" s="365">
        <f>IF(N289="snížená",J289,0)</f>
        <v>0</v>
      </c>
      <c r="BG289" s="365">
        <f>IF(N289="zákl. přenesená",J289,0)</f>
        <v>0</v>
      </c>
      <c r="BH289" s="365">
        <f>IF(N289="sníž. přenesená",J289,0)</f>
        <v>0</v>
      </c>
      <c r="BI289" s="365">
        <f>IF(N289="nulová",J289,0)</f>
        <v>0</v>
      </c>
      <c r="BJ289" s="227" t="s">
        <v>87</v>
      </c>
      <c r="BK289" s="365">
        <f>ROUND(I289*H289,2)</f>
        <v>0</v>
      </c>
      <c r="BL289" s="227" t="s">
        <v>91</v>
      </c>
      <c r="BM289" s="364" t="s">
        <v>735</v>
      </c>
    </row>
    <row r="290" spans="2:65" s="242" customFormat="1">
      <c r="B290" s="243"/>
      <c r="D290" s="366" t="s">
        <v>534</v>
      </c>
      <c r="F290" s="367" t="s">
        <v>736</v>
      </c>
      <c r="I290" s="368"/>
      <c r="L290" s="243"/>
      <c r="M290" s="369"/>
      <c r="T290" s="267"/>
      <c r="AT290" s="227" t="s">
        <v>534</v>
      </c>
      <c r="AU290" s="227" t="s">
        <v>293</v>
      </c>
    </row>
    <row r="291" spans="2:65" s="370" customFormat="1">
      <c r="B291" s="371"/>
      <c r="D291" s="372" t="s">
        <v>145</v>
      </c>
      <c r="E291" s="373" t="s">
        <v>406</v>
      </c>
      <c r="F291" s="374" t="s">
        <v>737</v>
      </c>
      <c r="H291" s="375">
        <v>3</v>
      </c>
      <c r="I291" s="376"/>
      <c r="L291" s="371"/>
      <c r="M291" s="377"/>
      <c r="T291" s="378"/>
      <c r="AT291" s="373" t="s">
        <v>145</v>
      </c>
      <c r="AU291" s="373" t="s">
        <v>293</v>
      </c>
      <c r="AV291" s="370" t="s">
        <v>293</v>
      </c>
      <c r="AW291" s="370" t="s">
        <v>438</v>
      </c>
      <c r="AX291" s="370" t="s">
        <v>87</v>
      </c>
      <c r="AY291" s="373" t="s">
        <v>528</v>
      </c>
    </row>
    <row r="292" spans="2:65" s="242" customFormat="1" ht="21.75" customHeight="1">
      <c r="B292" s="352"/>
      <c r="C292" s="395" t="s">
        <v>738</v>
      </c>
      <c r="D292" s="395" t="s">
        <v>679</v>
      </c>
      <c r="E292" s="396" t="s">
        <v>739</v>
      </c>
      <c r="F292" s="397" t="s">
        <v>740</v>
      </c>
      <c r="G292" s="398" t="s">
        <v>292</v>
      </c>
      <c r="H292" s="399">
        <v>3</v>
      </c>
      <c r="I292" s="400"/>
      <c r="J292" s="401">
        <f>ROUND(I292*H292,2)</f>
        <v>0</v>
      </c>
      <c r="K292" s="397" t="s">
        <v>532</v>
      </c>
      <c r="L292" s="402"/>
      <c r="M292" s="403" t="s">
        <v>406</v>
      </c>
      <c r="N292" s="404" t="s">
        <v>445</v>
      </c>
      <c r="P292" s="362">
        <f>O292*H292</f>
        <v>0</v>
      </c>
      <c r="Q292" s="362">
        <v>8.9999999999999998E-4</v>
      </c>
      <c r="R292" s="362">
        <f>Q292*H292</f>
        <v>2.7000000000000001E-3</v>
      </c>
      <c r="S292" s="362">
        <v>0</v>
      </c>
      <c r="T292" s="363">
        <f>S292*H292</f>
        <v>0</v>
      </c>
      <c r="AR292" s="364" t="s">
        <v>95</v>
      </c>
      <c r="AT292" s="364" t="s">
        <v>679</v>
      </c>
      <c r="AU292" s="364" t="s">
        <v>293</v>
      </c>
      <c r="AY292" s="227" t="s">
        <v>528</v>
      </c>
      <c r="BE292" s="365">
        <f>IF(N292="základní",J292,0)</f>
        <v>0</v>
      </c>
      <c r="BF292" s="365">
        <f>IF(N292="snížená",J292,0)</f>
        <v>0</v>
      </c>
      <c r="BG292" s="365">
        <f>IF(N292="zákl. přenesená",J292,0)</f>
        <v>0</v>
      </c>
      <c r="BH292" s="365">
        <f>IF(N292="sníž. přenesená",J292,0)</f>
        <v>0</v>
      </c>
      <c r="BI292" s="365">
        <f>IF(N292="nulová",J292,0)</f>
        <v>0</v>
      </c>
      <c r="BJ292" s="227" t="s">
        <v>87</v>
      </c>
      <c r="BK292" s="365">
        <f>ROUND(I292*H292,2)</f>
        <v>0</v>
      </c>
      <c r="BL292" s="227" t="s">
        <v>91</v>
      </c>
      <c r="BM292" s="364" t="s">
        <v>741</v>
      </c>
    </row>
    <row r="293" spans="2:65" s="242" customFormat="1" ht="37.9" customHeight="1">
      <c r="B293" s="352"/>
      <c r="C293" s="353" t="s">
        <v>742</v>
      </c>
      <c r="D293" s="353" t="s">
        <v>529</v>
      </c>
      <c r="E293" s="354" t="s">
        <v>743</v>
      </c>
      <c r="F293" s="355" t="s">
        <v>744</v>
      </c>
      <c r="G293" s="356" t="s">
        <v>292</v>
      </c>
      <c r="H293" s="357">
        <v>2</v>
      </c>
      <c r="I293" s="358"/>
      <c r="J293" s="359">
        <f>ROUND(I293*H293,2)</f>
        <v>0</v>
      </c>
      <c r="K293" s="355" t="s">
        <v>532</v>
      </c>
      <c r="L293" s="243"/>
      <c r="M293" s="360" t="s">
        <v>406</v>
      </c>
      <c r="N293" s="361" t="s">
        <v>445</v>
      </c>
      <c r="P293" s="362">
        <f>O293*H293</f>
        <v>0</v>
      </c>
      <c r="Q293" s="362">
        <v>0</v>
      </c>
      <c r="R293" s="362">
        <f>Q293*H293</f>
        <v>0</v>
      </c>
      <c r="S293" s="362">
        <v>0</v>
      </c>
      <c r="T293" s="363">
        <f>S293*H293</f>
        <v>0</v>
      </c>
      <c r="AR293" s="364" t="s">
        <v>91</v>
      </c>
      <c r="AT293" s="364" t="s">
        <v>529</v>
      </c>
      <c r="AU293" s="364" t="s">
        <v>293</v>
      </c>
      <c r="AY293" s="227" t="s">
        <v>528</v>
      </c>
      <c r="BE293" s="365">
        <f>IF(N293="základní",J293,0)</f>
        <v>0</v>
      </c>
      <c r="BF293" s="365">
        <f>IF(N293="snížená",J293,0)</f>
        <v>0</v>
      </c>
      <c r="BG293" s="365">
        <f>IF(N293="zákl. přenesená",J293,0)</f>
        <v>0</v>
      </c>
      <c r="BH293" s="365">
        <f>IF(N293="sníž. přenesená",J293,0)</f>
        <v>0</v>
      </c>
      <c r="BI293" s="365">
        <f>IF(N293="nulová",J293,0)</f>
        <v>0</v>
      </c>
      <c r="BJ293" s="227" t="s">
        <v>87</v>
      </c>
      <c r="BK293" s="365">
        <f>ROUND(I293*H293,2)</f>
        <v>0</v>
      </c>
      <c r="BL293" s="227" t="s">
        <v>91</v>
      </c>
      <c r="BM293" s="364" t="s">
        <v>745</v>
      </c>
    </row>
    <row r="294" spans="2:65" s="242" customFormat="1">
      <c r="B294" s="243"/>
      <c r="D294" s="366" t="s">
        <v>534</v>
      </c>
      <c r="F294" s="367" t="s">
        <v>746</v>
      </c>
      <c r="I294" s="368"/>
      <c r="L294" s="243"/>
      <c r="M294" s="369"/>
      <c r="T294" s="267"/>
      <c r="AT294" s="227" t="s">
        <v>534</v>
      </c>
      <c r="AU294" s="227" t="s">
        <v>293</v>
      </c>
    </row>
    <row r="295" spans="2:65" s="370" customFormat="1">
      <c r="B295" s="371"/>
      <c r="D295" s="372" t="s">
        <v>145</v>
      </c>
      <c r="E295" s="373" t="s">
        <v>406</v>
      </c>
      <c r="F295" s="374" t="s">
        <v>747</v>
      </c>
      <c r="H295" s="375">
        <v>2</v>
      </c>
      <c r="I295" s="376"/>
      <c r="L295" s="371"/>
      <c r="M295" s="377"/>
      <c r="T295" s="378"/>
      <c r="AT295" s="373" t="s">
        <v>145</v>
      </c>
      <c r="AU295" s="373" t="s">
        <v>293</v>
      </c>
      <c r="AV295" s="370" t="s">
        <v>293</v>
      </c>
      <c r="AW295" s="370" t="s">
        <v>438</v>
      </c>
      <c r="AX295" s="370" t="s">
        <v>87</v>
      </c>
      <c r="AY295" s="373" t="s">
        <v>528</v>
      </c>
    </row>
    <row r="296" spans="2:65" s="242" customFormat="1" ht="16.5" customHeight="1">
      <c r="B296" s="352"/>
      <c r="C296" s="395" t="s">
        <v>748</v>
      </c>
      <c r="D296" s="395" t="s">
        <v>679</v>
      </c>
      <c r="E296" s="396" t="s">
        <v>749</v>
      </c>
      <c r="F296" s="397" t="s">
        <v>750</v>
      </c>
      <c r="G296" s="398" t="s">
        <v>292</v>
      </c>
      <c r="H296" s="399">
        <v>2</v>
      </c>
      <c r="I296" s="400"/>
      <c r="J296" s="401">
        <f>ROUND(I296*H296,2)</f>
        <v>0</v>
      </c>
      <c r="K296" s="397" t="s">
        <v>532</v>
      </c>
      <c r="L296" s="402"/>
      <c r="M296" s="403" t="s">
        <v>406</v>
      </c>
      <c r="N296" s="404" t="s">
        <v>445</v>
      </c>
      <c r="P296" s="362">
        <f>O296*H296</f>
        <v>0</v>
      </c>
      <c r="Q296" s="362">
        <v>5.0000000000000001E-3</v>
      </c>
      <c r="R296" s="362">
        <f>Q296*H296</f>
        <v>0.01</v>
      </c>
      <c r="S296" s="362">
        <v>0</v>
      </c>
      <c r="T296" s="363">
        <f>S296*H296</f>
        <v>0</v>
      </c>
      <c r="AR296" s="364" t="s">
        <v>95</v>
      </c>
      <c r="AT296" s="364" t="s">
        <v>679</v>
      </c>
      <c r="AU296" s="364" t="s">
        <v>293</v>
      </c>
      <c r="AY296" s="227" t="s">
        <v>528</v>
      </c>
      <c r="BE296" s="365">
        <f>IF(N296="základní",J296,0)</f>
        <v>0</v>
      </c>
      <c r="BF296" s="365">
        <f>IF(N296="snížená",J296,0)</f>
        <v>0</v>
      </c>
      <c r="BG296" s="365">
        <f>IF(N296="zákl. přenesená",J296,0)</f>
        <v>0</v>
      </c>
      <c r="BH296" s="365">
        <f>IF(N296="sníž. přenesená",J296,0)</f>
        <v>0</v>
      </c>
      <c r="BI296" s="365">
        <f>IF(N296="nulová",J296,0)</f>
        <v>0</v>
      </c>
      <c r="BJ296" s="227" t="s">
        <v>87</v>
      </c>
      <c r="BK296" s="365">
        <f>ROUND(I296*H296,2)</f>
        <v>0</v>
      </c>
      <c r="BL296" s="227" t="s">
        <v>91</v>
      </c>
      <c r="BM296" s="364" t="s">
        <v>751</v>
      </c>
    </row>
    <row r="297" spans="2:65" s="242" customFormat="1" ht="44.25" customHeight="1">
      <c r="B297" s="352"/>
      <c r="C297" s="353" t="s">
        <v>752</v>
      </c>
      <c r="D297" s="353" t="s">
        <v>529</v>
      </c>
      <c r="E297" s="354" t="s">
        <v>753</v>
      </c>
      <c r="F297" s="355" t="s">
        <v>754</v>
      </c>
      <c r="G297" s="356" t="s">
        <v>292</v>
      </c>
      <c r="H297" s="357">
        <v>2</v>
      </c>
      <c r="I297" s="358"/>
      <c r="J297" s="359">
        <f>ROUND(I297*H297,2)</f>
        <v>0</v>
      </c>
      <c r="K297" s="355" t="s">
        <v>532</v>
      </c>
      <c r="L297" s="243"/>
      <c r="M297" s="360" t="s">
        <v>406</v>
      </c>
      <c r="N297" s="361" t="s">
        <v>445</v>
      </c>
      <c r="P297" s="362">
        <f>O297*H297</f>
        <v>0</v>
      </c>
      <c r="Q297" s="362">
        <v>0</v>
      </c>
      <c r="R297" s="362">
        <f>Q297*H297</f>
        <v>0</v>
      </c>
      <c r="S297" s="362">
        <v>0</v>
      </c>
      <c r="T297" s="363">
        <f>S297*H297</f>
        <v>0</v>
      </c>
      <c r="AR297" s="364" t="s">
        <v>91</v>
      </c>
      <c r="AT297" s="364" t="s">
        <v>529</v>
      </c>
      <c r="AU297" s="364" t="s">
        <v>293</v>
      </c>
      <c r="AY297" s="227" t="s">
        <v>528</v>
      </c>
      <c r="BE297" s="365">
        <f>IF(N297="základní",J297,0)</f>
        <v>0</v>
      </c>
      <c r="BF297" s="365">
        <f>IF(N297="snížená",J297,0)</f>
        <v>0</v>
      </c>
      <c r="BG297" s="365">
        <f>IF(N297="zákl. přenesená",J297,0)</f>
        <v>0</v>
      </c>
      <c r="BH297" s="365">
        <f>IF(N297="sníž. přenesená",J297,0)</f>
        <v>0</v>
      </c>
      <c r="BI297" s="365">
        <f>IF(N297="nulová",J297,0)</f>
        <v>0</v>
      </c>
      <c r="BJ297" s="227" t="s">
        <v>87</v>
      </c>
      <c r="BK297" s="365">
        <f>ROUND(I297*H297,2)</f>
        <v>0</v>
      </c>
      <c r="BL297" s="227" t="s">
        <v>91</v>
      </c>
      <c r="BM297" s="364" t="s">
        <v>755</v>
      </c>
    </row>
    <row r="298" spans="2:65" s="242" customFormat="1">
      <c r="B298" s="243"/>
      <c r="D298" s="366" t="s">
        <v>534</v>
      </c>
      <c r="F298" s="367" t="s">
        <v>756</v>
      </c>
      <c r="I298" s="368"/>
      <c r="L298" s="243"/>
      <c r="M298" s="369"/>
      <c r="T298" s="267"/>
      <c r="AT298" s="227" t="s">
        <v>534</v>
      </c>
      <c r="AU298" s="227" t="s">
        <v>293</v>
      </c>
    </row>
    <row r="299" spans="2:65" s="370" customFormat="1">
      <c r="B299" s="371"/>
      <c r="D299" s="372" t="s">
        <v>145</v>
      </c>
      <c r="E299" s="373" t="s">
        <v>406</v>
      </c>
      <c r="F299" s="374" t="s">
        <v>757</v>
      </c>
      <c r="H299" s="375">
        <v>2</v>
      </c>
      <c r="I299" s="376"/>
      <c r="L299" s="371"/>
      <c r="M299" s="377"/>
      <c r="T299" s="378"/>
      <c r="AT299" s="373" t="s">
        <v>145</v>
      </c>
      <c r="AU299" s="373" t="s">
        <v>293</v>
      </c>
      <c r="AV299" s="370" t="s">
        <v>293</v>
      </c>
      <c r="AW299" s="370" t="s">
        <v>438</v>
      </c>
      <c r="AX299" s="370" t="s">
        <v>87</v>
      </c>
      <c r="AY299" s="373" t="s">
        <v>528</v>
      </c>
    </row>
    <row r="300" spans="2:65" s="242" customFormat="1" ht="16.5" customHeight="1">
      <c r="B300" s="352"/>
      <c r="C300" s="395" t="s">
        <v>758</v>
      </c>
      <c r="D300" s="395" t="s">
        <v>679</v>
      </c>
      <c r="E300" s="396" t="s">
        <v>759</v>
      </c>
      <c r="F300" s="397" t="s">
        <v>760</v>
      </c>
      <c r="G300" s="398" t="s">
        <v>292</v>
      </c>
      <c r="H300" s="399">
        <v>2</v>
      </c>
      <c r="I300" s="400"/>
      <c r="J300" s="401">
        <f>ROUND(I300*H300,2)</f>
        <v>0</v>
      </c>
      <c r="K300" s="397" t="s">
        <v>532</v>
      </c>
      <c r="L300" s="402"/>
      <c r="M300" s="403" t="s">
        <v>406</v>
      </c>
      <c r="N300" s="404" t="s">
        <v>445</v>
      </c>
      <c r="P300" s="362">
        <f>O300*H300</f>
        <v>0</v>
      </c>
      <c r="Q300" s="362">
        <v>2.5999999999999999E-3</v>
      </c>
      <c r="R300" s="362">
        <f>Q300*H300</f>
        <v>5.1999999999999998E-3</v>
      </c>
      <c r="S300" s="362">
        <v>0</v>
      </c>
      <c r="T300" s="363">
        <f>S300*H300</f>
        <v>0</v>
      </c>
      <c r="AR300" s="364" t="s">
        <v>95</v>
      </c>
      <c r="AT300" s="364" t="s">
        <v>679</v>
      </c>
      <c r="AU300" s="364" t="s">
        <v>293</v>
      </c>
      <c r="AY300" s="227" t="s">
        <v>528</v>
      </c>
      <c r="BE300" s="365">
        <f>IF(N300="základní",J300,0)</f>
        <v>0</v>
      </c>
      <c r="BF300" s="365">
        <f>IF(N300="snížená",J300,0)</f>
        <v>0</v>
      </c>
      <c r="BG300" s="365">
        <f>IF(N300="zákl. přenesená",J300,0)</f>
        <v>0</v>
      </c>
      <c r="BH300" s="365">
        <f>IF(N300="sníž. přenesená",J300,0)</f>
        <v>0</v>
      </c>
      <c r="BI300" s="365">
        <f>IF(N300="nulová",J300,0)</f>
        <v>0</v>
      </c>
      <c r="BJ300" s="227" t="s">
        <v>87</v>
      </c>
      <c r="BK300" s="365">
        <f>ROUND(I300*H300,2)</f>
        <v>0</v>
      </c>
      <c r="BL300" s="227" t="s">
        <v>91</v>
      </c>
      <c r="BM300" s="364" t="s">
        <v>761</v>
      </c>
    </row>
    <row r="301" spans="2:65" s="242" customFormat="1" ht="44.25" customHeight="1">
      <c r="B301" s="352"/>
      <c r="C301" s="353" t="s">
        <v>762</v>
      </c>
      <c r="D301" s="353" t="s">
        <v>529</v>
      </c>
      <c r="E301" s="354" t="s">
        <v>763</v>
      </c>
      <c r="F301" s="355" t="s">
        <v>764</v>
      </c>
      <c r="G301" s="356" t="s">
        <v>292</v>
      </c>
      <c r="H301" s="357">
        <v>3</v>
      </c>
      <c r="I301" s="358"/>
      <c r="J301" s="359">
        <f>ROUND(I301*H301,2)</f>
        <v>0</v>
      </c>
      <c r="K301" s="355" t="s">
        <v>532</v>
      </c>
      <c r="L301" s="243"/>
      <c r="M301" s="360" t="s">
        <v>406</v>
      </c>
      <c r="N301" s="361" t="s">
        <v>445</v>
      </c>
      <c r="P301" s="362">
        <f>O301*H301</f>
        <v>0</v>
      </c>
      <c r="Q301" s="362">
        <v>1E-4</v>
      </c>
      <c r="R301" s="362">
        <f>Q301*H301</f>
        <v>3.0000000000000003E-4</v>
      </c>
      <c r="S301" s="362">
        <v>0</v>
      </c>
      <c r="T301" s="363">
        <f>S301*H301</f>
        <v>0</v>
      </c>
      <c r="AR301" s="364" t="s">
        <v>91</v>
      </c>
      <c r="AT301" s="364" t="s">
        <v>529</v>
      </c>
      <c r="AU301" s="364" t="s">
        <v>293</v>
      </c>
      <c r="AY301" s="227" t="s">
        <v>528</v>
      </c>
      <c r="BE301" s="365">
        <f>IF(N301="základní",J301,0)</f>
        <v>0</v>
      </c>
      <c r="BF301" s="365">
        <f>IF(N301="snížená",J301,0)</f>
        <v>0</v>
      </c>
      <c r="BG301" s="365">
        <f>IF(N301="zákl. přenesená",J301,0)</f>
        <v>0</v>
      </c>
      <c r="BH301" s="365">
        <f>IF(N301="sníž. přenesená",J301,0)</f>
        <v>0</v>
      </c>
      <c r="BI301" s="365">
        <f>IF(N301="nulová",J301,0)</f>
        <v>0</v>
      </c>
      <c r="BJ301" s="227" t="s">
        <v>87</v>
      </c>
      <c r="BK301" s="365">
        <f>ROUND(I301*H301,2)</f>
        <v>0</v>
      </c>
      <c r="BL301" s="227" t="s">
        <v>91</v>
      </c>
      <c r="BM301" s="364" t="s">
        <v>765</v>
      </c>
    </row>
    <row r="302" spans="2:65" s="242" customFormat="1">
      <c r="B302" s="243"/>
      <c r="D302" s="366" t="s">
        <v>534</v>
      </c>
      <c r="F302" s="367" t="s">
        <v>766</v>
      </c>
      <c r="I302" s="368"/>
      <c r="L302" s="243"/>
      <c r="M302" s="369"/>
      <c r="T302" s="267"/>
      <c r="AT302" s="227" t="s">
        <v>534</v>
      </c>
      <c r="AU302" s="227" t="s">
        <v>293</v>
      </c>
    </row>
    <row r="303" spans="2:65" s="370" customFormat="1">
      <c r="B303" s="371"/>
      <c r="D303" s="372" t="s">
        <v>145</v>
      </c>
      <c r="E303" s="373" t="s">
        <v>406</v>
      </c>
      <c r="F303" s="374" t="s">
        <v>767</v>
      </c>
      <c r="H303" s="375">
        <v>3</v>
      </c>
      <c r="I303" s="376"/>
      <c r="L303" s="371"/>
      <c r="M303" s="377"/>
      <c r="T303" s="378"/>
      <c r="AT303" s="373" t="s">
        <v>145</v>
      </c>
      <c r="AU303" s="373" t="s">
        <v>293</v>
      </c>
      <c r="AV303" s="370" t="s">
        <v>293</v>
      </c>
      <c r="AW303" s="370" t="s">
        <v>438</v>
      </c>
      <c r="AX303" s="370" t="s">
        <v>87</v>
      </c>
      <c r="AY303" s="373" t="s">
        <v>528</v>
      </c>
    </row>
    <row r="304" spans="2:65" s="242" customFormat="1" ht="21.75" customHeight="1">
      <c r="B304" s="352"/>
      <c r="C304" s="395" t="s">
        <v>768</v>
      </c>
      <c r="D304" s="395" t="s">
        <v>679</v>
      </c>
      <c r="E304" s="396" t="s">
        <v>769</v>
      </c>
      <c r="F304" s="397" t="s">
        <v>770</v>
      </c>
      <c r="G304" s="398" t="s">
        <v>292</v>
      </c>
      <c r="H304" s="399">
        <v>3</v>
      </c>
      <c r="I304" s="400"/>
      <c r="J304" s="401">
        <f>ROUND(I304*H304,2)</f>
        <v>0</v>
      </c>
      <c r="K304" s="397" t="s">
        <v>532</v>
      </c>
      <c r="L304" s="402"/>
      <c r="M304" s="403" t="s">
        <v>406</v>
      </c>
      <c r="N304" s="404" t="s">
        <v>445</v>
      </c>
      <c r="P304" s="362">
        <f>O304*H304</f>
        <v>0</v>
      </c>
      <c r="Q304" s="362">
        <v>1.6000000000000001E-3</v>
      </c>
      <c r="R304" s="362">
        <f>Q304*H304</f>
        <v>4.8000000000000004E-3</v>
      </c>
      <c r="S304" s="362">
        <v>0</v>
      </c>
      <c r="T304" s="363">
        <f>S304*H304</f>
        <v>0</v>
      </c>
      <c r="AR304" s="364" t="s">
        <v>95</v>
      </c>
      <c r="AT304" s="364" t="s">
        <v>679</v>
      </c>
      <c r="AU304" s="364" t="s">
        <v>293</v>
      </c>
      <c r="AY304" s="227" t="s">
        <v>528</v>
      </c>
      <c r="BE304" s="365">
        <f>IF(N304="základní",J304,0)</f>
        <v>0</v>
      </c>
      <c r="BF304" s="365">
        <f>IF(N304="snížená",J304,0)</f>
        <v>0</v>
      </c>
      <c r="BG304" s="365">
        <f>IF(N304="zákl. přenesená",J304,0)</f>
        <v>0</v>
      </c>
      <c r="BH304" s="365">
        <f>IF(N304="sníž. přenesená",J304,0)</f>
        <v>0</v>
      </c>
      <c r="BI304" s="365">
        <f>IF(N304="nulová",J304,0)</f>
        <v>0</v>
      </c>
      <c r="BJ304" s="227" t="s">
        <v>87</v>
      </c>
      <c r="BK304" s="365">
        <f>ROUND(I304*H304,2)</f>
        <v>0</v>
      </c>
      <c r="BL304" s="227" t="s">
        <v>91</v>
      </c>
      <c r="BM304" s="364" t="s">
        <v>771</v>
      </c>
    </row>
    <row r="305" spans="2:65" s="242" customFormat="1" ht="24.2" customHeight="1">
      <c r="B305" s="352"/>
      <c r="C305" s="353" t="s">
        <v>772</v>
      </c>
      <c r="D305" s="353" t="s">
        <v>529</v>
      </c>
      <c r="E305" s="354" t="s">
        <v>773</v>
      </c>
      <c r="F305" s="355" t="s">
        <v>774</v>
      </c>
      <c r="G305" s="356" t="s">
        <v>292</v>
      </c>
      <c r="H305" s="357">
        <v>1</v>
      </c>
      <c r="I305" s="358"/>
      <c r="J305" s="359">
        <f>ROUND(I305*H305,2)</f>
        <v>0</v>
      </c>
      <c r="K305" s="355" t="s">
        <v>532</v>
      </c>
      <c r="L305" s="243"/>
      <c r="M305" s="360" t="s">
        <v>406</v>
      </c>
      <c r="N305" s="361" t="s">
        <v>445</v>
      </c>
      <c r="P305" s="362">
        <f>O305*H305</f>
        <v>0</v>
      </c>
      <c r="Q305" s="362">
        <v>0.45937</v>
      </c>
      <c r="R305" s="362">
        <f>Q305*H305</f>
        <v>0.45937</v>
      </c>
      <c r="S305" s="362">
        <v>0</v>
      </c>
      <c r="T305" s="363">
        <f>S305*H305</f>
        <v>0</v>
      </c>
      <c r="AR305" s="364" t="s">
        <v>91</v>
      </c>
      <c r="AT305" s="364" t="s">
        <v>529</v>
      </c>
      <c r="AU305" s="364" t="s">
        <v>293</v>
      </c>
      <c r="AY305" s="227" t="s">
        <v>528</v>
      </c>
      <c r="BE305" s="365">
        <f>IF(N305="základní",J305,0)</f>
        <v>0</v>
      </c>
      <c r="BF305" s="365">
        <f>IF(N305="snížená",J305,0)</f>
        <v>0</v>
      </c>
      <c r="BG305" s="365">
        <f>IF(N305="zákl. přenesená",J305,0)</f>
        <v>0</v>
      </c>
      <c r="BH305" s="365">
        <f>IF(N305="sníž. přenesená",J305,0)</f>
        <v>0</v>
      </c>
      <c r="BI305" s="365">
        <f>IF(N305="nulová",J305,0)</f>
        <v>0</v>
      </c>
      <c r="BJ305" s="227" t="s">
        <v>87</v>
      </c>
      <c r="BK305" s="365">
        <f>ROUND(I305*H305,2)</f>
        <v>0</v>
      </c>
      <c r="BL305" s="227" t="s">
        <v>91</v>
      </c>
      <c r="BM305" s="364" t="s">
        <v>775</v>
      </c>
    </row>
    <row r="306" spans="2:65" s="242" customFormat="1">
      <c r="B306" s="243"/>
      <c r="D306" s="366" t="s">
        <v>534</v>
      </c>
      <c r="F306" s="367" t="s">
        <v>776</v>
      </c>
      <c r="I306" s="368"/>
      <c r="L306" s="243"/>
      <c r="M306" s="369"/>
      <c r="T306" s="267"/>
      <c r="AT306" s="227" t="s">
        <v>534</v>
      </c>
      <c r="AU306" s="227" t="s">
        <v>293</v>
      </c>
    </row>
    <row r="307" spans="2:65" s="370" customFormat="1">
      <c r="B307" s="371"/>
      <c r="D307" s="372" t="s">
        <v>145</v>
      </c>
      <c r="E307" s="373" t="s">
        <v>406</v>
      </c>
      <c r="F307" s="374" t="s">
        <v>777</v>
      </c>
      <c r="H307" s="375">
        <v>1</v>
      </c>
      <c r="I307" s="376"/>
      <c r="L307" s="371"/>
      <c r="M307" s="377"/>
      <c r="T307" s="378"/>
      <c r="AT307" s="373" t="s">
        <v>145</v>
      </c>
      <c r="AU307" s="373" t="s">
        <v>293</v>
      </c>
      <c r="AV307" s="370" t="s">
        <v>293</v>
      </c>
      <c r="AW307" s="370" t="s">
        <v>438</v>
      </c>
      <c r="AX307" s="370" t="s">
        <v>87</v>
      </c>
      <c r="AY307" s="373" t="s">
        <v>528</v>
      </c>
    </row>
    <row r="308" spans="2:65" s="242" customFormat="1" ht="24.2" customHeight="1">
      <c r="B308" s="352"/>
      <c r="C308" s="353" t="s">
        <v>778</v>
      </c>
      <c r="D308" s="353" t="s">
        <v>529</v>
      </c>
      <c r="E308" s="354" t="s">
        <v>779</v>
      </c>
      <c r="F308" s="355" t="s">
        <v>780</v>
      </c>
      <c r="G308" s="356" t="s">
        <v>201</v>
      </c>
      <c r="H308" s="357">
        <v>75.599999999999994</v>
      </c>
      <c r="I308" s="358"/>
      <c r="J308" s="359">
        <f>ROUND(I308*H308,2)</f>
        <v>0</v>
      </c>
      <c r="K308" s="355" t="s">
        <v>532</v>
      </c>
      <c r="L308" s="243"/>
      <c r="M308" s="360" t="s">
        <v>406</v>
      </c>
      <c r="N308" s="361" t="s">
        <v>445</v>
      </c>
      <c r="P308" s="362">
        <f>O308*H308</f>
        <v>0</v>
      </c>
      <c r="Q308" s="362">
        <v>0</v>
      </c>
      <c r="R308" s="362">
        <f>Q308*H308</f>
        <v>0</v>
      </c>
      <c r="S308" s="362">
        <v>0</v>
      </c>
      <c r="T308" s="363">
        <f>S308*H308</f>
        <v>0</v>
      </c>
      <c r="AR308" s="364" t="s">
        <v>91</v>
      </c>
      <c r="AT308" s="364" t="s">
        <v>529</v>
      </c>
      <c r="AU308" s="364" t="s">
        <v>293</v>
      </c>
      <c r="AY308" s="227" t="s">
        <v>528</v>
      </c>
      <c r="BE308" s="365">
        <f>IF(N308="základní",J308,0)</f>
        <v>0</v>
      </c>
      <c r="BF308" s="365">
        <f>IF(N308="snížená",J308,0)</f>
        <v>0</v>
      </c>
      <c r="BG308" s="365">
        <f>IF(N308="zákl. přenesená",J308,0)</f>
        <v>0</v>
      </c>
      <c r="BH308" s="365">
        <f>IF(N308="sníž. přenesená",J308,0)</f>
        <v>0</v>
      </c>
      <c r="BI308" s="365">
        <f>IF(N308="nulová",J308,0)</f>
        <v>0</v>
      </c>
      <c r="BJ308" s="227" t="s">
        <v>87</v>
      </c>
      <c r="BK308" s="365">
        <f>ROUND(I308*H308,2)</f>
        <v>0</v>
      </c>
      <c r="BL308" s="227" t="s">
        <v>91</v>
      </c>
      <c r="BM308" s="364" t="s">
        <v>781</v>
      </c>
    </row>
    <row r="309" spans="2:65" s="242" customFormat="1">
      <c r="B309" s="243"/>
      <c r="D309" s="366" t="s">
        <v>534</v>
      </c>
      <c r="F309" s="367" t="s">
        <v>782</v>
      </c>
      <c r="I309" s="368"/>
      <c r="L309" s="243"/>
      <c r="M309" s="369"/>
      <c r="T309" s="267"/>
      <c r="AT309" s="227" t="s">
        <v>534</v>
      </c>
      <c r="AU309" s="227" t="s">
        <v>293</v>
      </c>
    </row>
    <row r="310" spans="2:65" s="370" customFormat="1">
      <c r="B310" s="371"/>
      <c r="D310" s="372" t="s">
        <v>145</v>
      </c>
      <c r="E310" s="373" t="s">
        <v>406</v>
      </c>
      <c r="F310" s="374" t="s">
        <v>721</v>
      </c>
      <c r="H310" s="375">
        <v>75.599999999999994</v>
      </c>
      <c r="I310" s="376"/>
      <c r="L310" s="371"/>
      <c r="M310" s="377"/>
      <c r="T310" s="378"/>
      <c r="AT310" s="373" t="s">
        <v>145</v>
      </c>
      <c r="AU310" s="373" t="s">
        <v>293</v>
      </c>
      <c r="AV310" s="370" t="s">
        <v>293</v>
      </c>
      <c r="AW310" s="370" t="s">
        <v>438</v>
      </c>
      <c r="AX310" s="370" t="s">
        <v>87</v>
      </c>
      <c r="AY310" s="373" t="s">
        <v>528</v>
      </c>
    </row>
    <row r="311" spans="2:65" s="242" customFormat="1" ht="24.2" customHeight="1">
      <c r="B311" s="352"/>
      <c r="C311" s="353" t="s">
        <v>783</v>
      </c>
      <c r="D311" s="353" t="s">
        <v>529</v>
      </c>
      <c r="E311" s="354" t="s">
        <v>784</v>
      </c>
      <c r="F311" s="355" t="s">
        <v>785</v>
      </c>
      <c r="G311" s="356" t="s">
        <v>292</v>
      </c>
      <c r="H311" s="357">
        <v>2</v>
      </c>
      <c r="I311" s="358"/>
      <c r="J311" s="359">
        <f>ROUND(I311*H311,2)</f>
        <v>0</v>
      </c>
      <c r="K311" s="355" t="s">
        <v>532</v>
      </c>
      <c r="L311" s="243"/>
      <c r="M311" s="360" t="s">
        <v>406</v>
      </c>
      <c r="N311" s="361" t="s">
        <v>445</v>
      </c>
      <c r="P311" s="362">
        <f>O311*H311</f>
        <v>0</v>
      </c>
      <c r="Q311" s="362">
        <v>0.41488999999999998</v>
      </c>
      <c r="R311" s="362">
        <f>Q311*H311</f>
        <v>0.82977999999999996</v>
      </c>
      <c r="S311" s="362">
        <v>0</v>
      </c>
      <c r="T311" s="363">
        <f>S311*H311</f>
        <v>0</v>
      </c>
      <c r="AR311" s="364" t="s">
        <v>91</v>
      </c>
      <c r="AT311" s="364" t="s">
        <v>529</v>
      </c>
      <c r="AU311" s="364" t="s">
        <v>293</v>
      </c>
      <c r="AY311" s="227" t="s">
        <v>528</v>
      </c>
      <c r="BE311" s="365">
        <f>IF(N311="základní",J311,0)</f>
        <v>0</v>
      </c>
      <c r="BF311" s="365">
        <f>IF(N311="snížená",J311,0)</f>
        <v>0</v>
      </c>
      <c r="BG311" s="365">
        <f>IF(N311="zákl. přenesená",J311,0)</f>
        <v>0</v>
      </c>
      <c r="BH311" s="365">
        <f>IF(N311="sníž. přenesená",J311,0)</f>
        <v>0</v>
      </c>
      <c r="BI311" s="365">
        <f>IF(N311="nulová",J311,0)</f>
        <v>0</v>
      </c>
      <c r="BJ311" s="227" t="s">
        <v>87</v>
      </c>
      <c r="BK311" s="365">
        <f>ROUND(I311*H311,2)</f>
        <v>0</v>
      </c>
      <c r="BL311" s="227" t="s">
        <v>91</v>
      </c>
      <c r="BM311" s="364" t="s">
        <v>786</v>
      </c>
    </row>
    <row r="312" spans="2:65" s="242" customFormat="1">
      <c r="B312" s="243"/>
      <c r="D312" s="366" t="s">
        <v>534</v>
      </c>
      <c r="F312" s="367" t="s">
        <v>787</v>
      </c>
      <c r="I312" s="368"/>
      <c r="L312" s="243"/>
      <c r="M312" s="369"/>
      <c r="T312" s="267"/>
      <c r="AT312" s="227" t="s">
        <v>534</v>
      </c>
      <c r="AU312" s="227" t="s">
        <v>293</v>
      </c>
    </row>
    <row r="313" spans="2:65" s="370" customFormat="1">
      <c r="B313" s="371"/>
      <c r="D313" s="372" t="s">
        <v>145</v>
      </c>
      <c r="E313" s="373" t="s">
        <v>406</v>
      </c>
      <c r="F313" s="374" t="s">
        <v>788</v>
      </c>
      <c r="H313" s="375">
        <v>2</v>
      </c>
      <c r="I313" s="376"/>
      <c r="L313" s="371"/>
      <c r="M313" s="377"/>
      <c r="T313" s="378"/>
      <c r="AT313" s="373" t="s">
        <v>145</v>
      </c>
      <c r="AU313" s="373" t="s">
        <v>293</v>
      </c>
      <c r="AV313" s="370" t="s">
        <v>293</v>
      </c>
      <c r="AW313" s="370" t="s">
        <v>438</v>
      </c>
      <c r="AX313" s="370" t="s">
        <v>87</v>
      </c>
      <c r="AY313" s="373" t="s">
        <v>528</v>
      </c>
    </row>
    <row r="314" spans="2:65" s="242" customFormat="1" ht="16.5" customHeight="1">
      <c r="B314" s="352"/>
      <c r="C314" s="395" t="s">
        <v>789</v>
      </c>
      <c r="D314" s="395" t="s">
        <v>679</v>
      </c>
      <c r="E314" s="396" t="s">
        <v>790</v>
      </c>
      <c r="F314" s="397" t="s">
        <v>791</v>
      </c>
      <c r="G314" s="398" t="s">
        <v>292</v>
      </c>
      <c r="H314" s="399">
        <v>2</v>
      </c>
      <c r="I314" s="400"/>
      <c r="J314" s="401">
        <f>ROUND(I314*H314,2)</f>
        <v>0</v>
      </c>
      <c r="K314" s="397" t="s">
        <v>532</v>
      </c>
      <c r="L314" s="402"/>
      <c r="M314" s="403" t="s">
        <v>406</v>
      </c>
      <c r="N314" s="404" t="s">
        <v>445</v>
      </c>
      <c r="P314" s="362">
        <f>O314*H314</f>
        <v>0</v>
      </c>
      <c r="Q314" s="362">
        <v>1.6</v>
      </c>
      <c r="R314" s="362">
        <f>Q314*H314</f>
        <v>3.2</v>
      </c>
      <c r="S314" s="362">
        <v>0</v>
      </c>
      <c r="T314" s="363">
        <f>S314*H314</f>
        <v>0</v>
      </c>
      <c r="AR314" s="364" t="s">
        <v>95</v>
      </c>
      <c r="AT314" s="364" t="s">
        <v>679</v>
      </c>
      <c r="AU314" s="364" t="s">
        <v>293</v>
      </c>
      <c r="AY314" s="227" t="s">
        <v>528</v>
      </c>
      <c r="BE314" s="365">
        <f>IF(N314="základní",J314,0)</f>
        <v>0</v>
      </c>
      <c r="BF314" s="365">
        <f>IF(N314="snížená",J314,0)</f>
        <v>0</v>
      </c>
      <c r="BG314" s="365">
        <f>IF(N314="zákl. přenesená",J314,0)</f>
        <v>0</v>
      </c>
      <c r="BH314" s="365">
        <f>IF(N314="sníž. přenesená",J314,0)</f>
        <v>0</v>
      </c>
      <c r="BI314" s="365">
        <f>IF(N314="nulová",J314,0)</f>
        <v>0</v>
      </c>
      <c r="BJ314" s="227" t="s">
        <v>87</v>
      </c>
      <c r="BK314" s="365">
        <f>ROUND(I314*H314,2)</f>
        <v>0</v>
      </c>
      <c r="BL314" s="227" t="s">
        <v>91</v>
      </c>
      <c r="BM314" s="364" t="s">
        <v>792</v>
      </c>
    </row>
    <row r="315" spans="2:65" s="242" customFormat="1" ht="24.2" customHeight="1">
      <c r="B315" s="352"/>
      <c r="C315" s="353" t="s">
        <v>793</v>
      </c>
      <c r="D315" s="353" t="s">
        <v>529</v>
      </c>
      <c r="E315" s="354" t="s">
        <v>794</v>
      </c>
      <c r="F315" s="355" t="s">
        <v>795</v>
      </c>
      <c r="G315" s="356" t="s">
        <v>292</v>
      </c>
      <c r="H315" s="357">
        <v>2</v>
      </c>
      <c r="I315" s="358"/>
      <c r="J315" s="359">
        <f>ROUND(I315*H315,2)</f>
        <v>0</v>
      </c>
      <c r="K315" s="355" t="s">
        <v>532</v>
      </c>
      <c r="L315" s="243"/>
      <c r="M315" s="360" t="s">
        <v>406</v>
      </c>
      <c r="N315" s="361" t="s">
        <v>445</v>
      </c>
      <c r="P315" s="362">
        <f>O315*H315</f>
        <v>0</v>
      </c>
      <c r="Q315" s="362">
        <v>9.8899999999999995E-3</v>
      </c>
      <c r="R315" s="362">
        <f>Q315*H315</f>
        <v>1.9779999999999999E-2</v>
      </c>
      <c r="S315" s="362">
        <v>0</v>
      </c>
      <c r="T315" s="363">
        <f>S315*H315</f>
        <v>0</v>
      </c>
      <c r="AR315" s="364" t="s">
        <v>91</v>
      </c>
      <c r="AT315" s="364" t="s">
        <v>529</v>
      </c>
      <c r="AU315" s="364" t="s">
        <v>293</v>
      </c>
      <c r="AY315" s="227" t="s">
        <v>528</v>
      </c>
      <c r="BE315" s="365">
        <f>IF(N315="základní",J315,0)</f>
        <v>0</v>
      </c>
      <c r="BF315" s="365">
        <f>IF(N315="snížená",J315,0)</f>
        <v>0</v>
      </c>
      <c r="BG315" s="365">
        <f>IF(N315="zákl. přenesená",J315,0)</f>
        <v>0</v>
      </c>
      <c r="BH315" s="365">
        <f>IF(N315="sníž. přenesená",J315,0)</f>
        <v>0</v>
      </c>
      <c r="BI315" s="365">
        <f>IF(N315="nulová",J315,0)</f>
        <v>0</v>
      </c>
      <c r="BJ315" s="227" t="s">
        <v>87</v>
      </c>
      <c r="BK315" s="365">
        <f>ROUND(I315*H315,2)</f>
        <v>0</v>
      </c>
      <c r="BL315" s="227" t="s">
        <v>91</v>
      </c>
      <c r="BM315" s="364" t="s">
        <v>796</v>
      </c>
    </row>
    <row r="316" spans="2:65" s="242" customFormat="1">
      <c r="B316" s="243"/>
      <c r="D316" s="366" t="s">
        <v>534</v>
      </c>
      <c r="F316" s="367" t="s">
        <v>797</v>
      </c>
      <c r="I316" s="368"/>
      <c r="L316" s="243"/>
      <c r="M316" s="369"/>
      <c r="T316" s="267"/>
      <c r="AT316" s="227" t="s">
        <v>534</v>
      </c>
      <c r="AU316" s="227" t="s">
        <v>293</v>
      </c>
    </row>
    <row r="317" spans="2:65" s="370" customFormat="1">
      <c r="B317" s="371"/>
      <c r="D317" s="372" t="s">
        <v>145</v>
      </c>
      <c r="E317" s="373" t="s">
        <v>406</v>
      </c>
      <c r="F317" s="374" t="s">
        <v>798</v>
      </c>
      <c r="H317" s="375">
        <v>2</v>
      </c>
      <c r="I317" s="376"/>
      <c r="L317" s="371"/>
      <c r="M317" s="377"/>
      <c r="T317" s="378"/>
      <c r="AT317" s="373" t="s">
        <v>145</v>
      </c>
      <c r="AU317" s="373" t="s">
        <v>293</v>
      </c>
      <c r="AV317" s="370" t="s">
        <v>293</v>
      </c>
      <c r="AW317" s="370" t="s">
        <v>438</v>
      </c>
      <c r="AX317" s="370" t="s">
        <v>87</v>
      </c>
      <c r="AY317" s="373" t="s">
        <v>528</v>
      </c>
    </row>
    <row r="318" spans="2:65" s="242" customFormat="1" ht="21.75" customHeight="1">
      <c r="B318" s="352"/>
      <c r="C318" s="395" t="s">
        <v>799</v>
      </c>
      <c r="D318" s="395" t="s">
        <v>679</v>
      </c>
      <c r="E318" s="396" t="s">
        <v>800</v>
      </c>
      <c r="F318" s="397" t="s">
        <v>801</v>
      </c>
      <c r="G318" s="398" t="s">
        <v>292</v>
      </c>
      <c r="H318" s="399">
        <v>2</v>
      </c>
      <c r="I318" s="400"/>
      <c r="J318" s="401">
        <f>ROUND(I318*H318,2)</f>
        <v>0</v>
      </c>
      <c r="K318" s="397" t="s">
        <v>532</v>
      </c>
      <c r="L318" s="402"/>
      <c r="M318" s="403" t="s">
        <v>406</v>
      </c>
      <c r="N318" s="404" t="s">
        <v>445</v>
      </c>
      <c r="P318" s="362">
        <f>O318*H318</f>
        <v>0</v>
      </c>
      <c r="Q318" s="362">
        <v>0.254</v>
      </c>
      <c r="R318" s="362">
        <f>Q318*H318</f>
        <v>0.50800000000000001</v>
      </c>
      <c r="S318" s="362">
        <v>0</v>
      </c>
      <c r="T318" s="363">
        <f>S318*H318</f>
        <v>0</v>
      </c>
      <c r="AR318" s="364" t="s">
        <v>95</v>
      </c>
      <c r="AT318" s="364" t="s">
        <v>679</v>
      </c>
      <c r="AU318" s="364" t="s">
        <v>293</v>
      </c>
      <c r="AY318" s="227" t="s">
        <v>528</v>
      </c>
      <c r="BE318" s="365">
        <f>IF(N318="základní",J318,0)</f>
        <v>0</v>
      </c>
      <c r="BF318" s="365">
        <f>IF(N318="snížená",J318,0)</f>
        <v>0</v>
      </c>
      <c r="BG318" s="365">
        <f>IF(N318="zákl. přenesená",J318,0)</f>
        <v>0</v>
      </c>
      <c r="BH318" s="365">
        <f>IF(N318="sníž. přenesená",J318,0)</f>
        <v>0</v>
      </c>
      <c r="BI318" s="365">
        <f>IF(N318="nulová",J318,0)</f>
        <v>0</v>
      </c>
      <c r="BJ318" s="227" t="s">
        <v>87</v>
      </c>
      <c r="BK318" s="365">
        <f>ROUND(I318*H318,2)</f>
        <v>0</v>
      </c>
      <c r="BL318" s="227" t="s">
        <v>91</v>
      </c>
      <c r="BM318" s="364" t="s">
        <v>802</v>
      </c>
    </row>
    <row r="319" spans="2:65" s="242" customFormat="1" ht="24.2" customHeight="1">
      <c r="B319" s="352"/>
      <c r="C319" s="395" t="s">
        <v>803</v>
      </c>
      <c r="D319" s="395" t="s">
        <v>679</v>
      </c>
      <c r="E319" s="396" t="s">
        <v>804</v>
      </c>
      <c r="F319" s="397" t="s">
        <v>805</v>
      </c>
      <c r="G319" s="398" t="s">
        <v>292</v>
      </c>
      <c r="H319" s="399">
        <v>4</v>
      </c>
      <c r="I319" s="400"/>
      <c r="J319" s="401">
        <f>ROUND(I319*H319,2)</f>
        <v>0</v>
      </c>
      <c r="K319" s="397" t="s">
        <v>532</v>
      </c>
      <c r="L319" s="402"/>
      <c r="M319" s="403" t="s">
        <v>406</v>
      </c>
      <c r="N319" s="404" t="s">
        <v>445</v>
      </c>
      <c r="P319" s="362">
        <f>O319*H319</f>
        <v>0</v>
      </c>
      <c r="Q319" s="362">
        <v>2E-3</v>
      </c>
      <c r="R319" s="362">
        <f>Q319*H319</f>
        <v>8.0000000000000002E-3</v>
      </c>
      <c r="S319" s="362">
        <v>0</v>
      </c>
      <c r="T319" s="363">
        <f>S319*H319</f>
        <v>0</v>
      </c>
      <c r="AR319" s="364" t="s">
        <v>95</v>
      </c>
      <c r="AT319" s="364" t="s">
        <v>679</v>
      </c>
      <c r="AU319" s="364" t="s">
        <v>293</v>
      </c>
      <c r="AY319" s="227" t="s">
        <v>528</v>
      </c>
      <c r="BE319" s="365">
        <f>IF(N319="základní",J319,0)</f>
        <v>0</v>
      </c>
      <c r="BF319" s="365">
        <f>IF(N319="snížená",J319,0)</f>
        <v>0</v>
      </c>
      <c r="BG319" s="365">
        <f>IF(N319="zákl. přenesená",J319,0)</f>
        <v>0</v>
      </c>
      <c r="BH319" s="365">
        <f>IF(N319="sníž. přenesená",J319,0)</f>
        <v>0</v>
      </c>
      <c r="BI319" s="365">
        <f>IF(N319="nulová",J319,0)</f>
        <v>0</v>
      </c>
      <c r="BJ319" s="227" t="s">
        <v>87</v>
      </c>
      <c r="BK319" s="365">
        <f>ROUND(I319*H319,2)</f>
        <v>0</v>
      </c>
      <c r="BL319" s="227" t="s">
        <v>91</v>
      </c>
      <c r="BM319" s="364" t="s">
        <v>806</v>
      </c>
    </row>
    <row r="320" spans="2:65" s="370" customFormat="1">
      <c r="B320" s="371"/>
      <c r="D320" s="372" t="s">
        <v>145</v>
      </c>
      <c r="E320" s="373" t="s">
        <v>406</v>
      </c>
      <c r="F320" s="374" t="s">
        <v>678</v>
      </c>
      <c r="H320" s="375">
        <v>4</v>
      </c>
      <c r="I320" s="376"/>
      <c r="L320" s="371"/>
      <c r="M320" s="377"/>
      <c r="T320" s="378"/>
      <c r="AT320" s="373" t="s">
        <v>145</v>
      </c>
      <c r="AU320" s="373" t="s">
        <v>293</v>
      </c>
      <c r="AV320" s="370" t="s">
        <v>293</v>
      </c>
      <c r="AW320" s="370" t="s">
        <v>438</v>
      </c>
      <c r="AX320" s="370" t="s">
        <v>87</v>
      </c>
      <c r="AY320" s="373" t="s">
        <v>528</v>
      </c>
    </row>
    <row r="321" spans="2:65" s="242" customFormat="1" ht="24.2" customHeight="1">
      <c r="B321" s="352"/>
      <c r="C321" s="353" t="s">
        <v>807</v>
      </c>
      <c r="D321" s="353" t="s">
        <v>529</v>
      </c>
      <c r="E321" s="354" t="s">
        <v>808</v>
      </c>
      <c r="F321" s="355" t="s">
        <v>809</v>
      </c>
      <c r="G321" s="356" t="s">
        <v>292</v>
      </c>
      <c r="H321" s="357">
        <v>2</v>
      </c>
      <c r="I321" s="358"/>
      <c r="J321" s="359">
        <f>ROUND(I321*H321,2)</f>
        <v>0</v>
      </c>
      <c r="K321" s="355" t="s">
        <v>532</v>
      </c>
      <c r="L321" s="243"/>
      <c r="M321" s="360" t="s">
        <v>406</v>
      </c>
      <c r="N321" s="361" t="s">
        <v>445</v>
      </c>
      <c r="P321" s="362">
        <f>O321*H321</f>
        <v>0</v>
      </c>
      <c r="Q321" s="362">
        <v>1.218E-2</v>
      </c>
      <c r="R321" s="362">
        <f>Q321*H321</f>
        <v>2.436E-2</v>
      </c>
      <c r="S321" s="362">
        <v>0</v>
      </c>
      <c r="T321" s="363">
        <f>S321*H321</f>
        <v>0</v>
      </c>
      <c r="AR321" s="364" t="s">
        <v>91</v>
      </c>
      <c r="AT321" s="364" t="s">
        <v>529</v>
      </c>
      <c r="AU321" s="364" t="s">
        <v>293</v>
      </c>
      <c r="AY321" s="227" t="s">
        <v>528</v>
      </c>
      <c r="BE321" s="365">
        <f>IF(N321="základní",J321,0)</f>
        <v>0</v>
      </c>
      <c r="BF321" s="365">
        <f>IF(N321="snížená",J321,0)</f>
        <v>0</v>
      </c>
      <c r="BG321" s="365">
        <f>IF(N321="zákl. přenesená",J321,0)</f>
        <v>0</v>
      </c>
      <c r="BH321" s="365">
        <f>IF(N321="sníž. přenesená",J321,0)</f>
        <v>0</v>
      </c>
      <c r="BI321" s="365">
        <f>IF(N321="nulová",J321,0)</f>
        <v>0</v>
      </c>
      <c r="BJ321" s="227" t="s">
        <v>87</v>
      </c>
      <c r="BK321" s="365">
        <f>ROUND(I321*H321,2)</f>
        <v>0</v>
      </c>
      <c r="BL321" s="227" t="s">
        <v>91</v>
      </c>
      <c r="BM321" s="364" t="s">
        <v>810</v>
      </c>
    </row>
    <row r="322" spans="2:65" s="242" customFormat="1">
      <c r="B322" s="243"/>
      <c r="D322" s="366" t="s">
        <v>534</v>
      </c>
      <c r="F322" s="367" t="s">
        <v>811</v>
      </c>
      <c r="I322" s="368"/>
      <c r="L322" s="243"/>
      <c r="M322" s="369"/>
      <c r="T322" s="267"/>
      <c r="AT322" s="227" t="s">
        <v>534</v>
      </c>
      <c r="AU322" s="227" t="s">
        <v>293</v>
      </c>
    </row>
    <row r="323" spans="2:65" s="370" customFormat="1">
      <c r="B323" s="371"/>
      <c r="D323" s="372" t="s">
        <v>145</v>
      </c>
      <c r="E323" s="373" t="s">
        <v>406</v>
      </c>
      <c r="F323" s="374" t="s">
        <v>798</v>
      </c>
      <c r="H323" s="375">
        <v>2</v>
      </c>
      <c r="I323" s="376"/>
      <c r="L323" s="371"/>
      <c r="M323" s="377"/>
      <c r="T323" s="378"/>
      <c r="AT323" s="373" t="s">
        <v>145</v>
      </c>
      <c r="AU323" s="373" t="s">
        <v>293</v>
      </c>
      <c r="AV323" s="370" t="s">
        <v>293</v>
      </c>
      <c r="AW323" s="370" t="s">
        <v>438</v>
      </c>
      <c r="AX323" s="370" t="s">
        <v>87</v>
      </c>
      <c r="AY323" s="373" t="s">
        <v>528</v>
      </c>
    </row>
    <row r="324" spans="2:65" s="242" customFormat="1" ht="24.2" customHeight="1">
      <c r="B324" s="352"/>
      <c r="C324" s="395" t="s">
        <v>812</v>
      </c>
      <c r="D324" s="395" t="s">
        <v>679</v>
      </c>
      <c r="E324" s="396" t="s">
        <v>813</v>
      </c>
      <c r="F324" s="397" t="s">
        <v>814</v>
      </c>
      <c r="G324" s="398" t="s">
        <v>292</v>
      </c>
      <c r="H324" s="399">
        <v>2</v>
      </c>
      <c r="I324" s="400"/>
      <c r="J324" s="401">
        <f>ROUND(I324*H324,2)</f>
        <v>0</v>
      </c>
      <c r="K324" s="397" t="s">
        <v>532</v>
      </c>
      <c r="L324" s="402"/>
      <c r="M324" s="403" t="s">
        <v>406</v>
      </c>
      <c r="N324" s="404" t="s">
        <v>445</v>
      </c>
      <c r="P324" s="362">
        <f>O324*H324</f>
        <v>0</v>
      </c>
      <c r="Q324" s="362">
        <v>0.58499999999999996</v>
      </c>
      <c r="R324" s="362">
        <f>Q324*H324</f>
        <v>1.17</v>
      </c>
      <c r="S324" s="362">
        <v>0</v>
      </c>
      <c r="T324" s="363">
        <f>S324*H324</f>
        <v>0</v>
      </c>
      <c r="AR324" s="364" t="s">
        <v>95</v>
      </c>
      <c r="AT324" s="364" t="s">
        <v>679</v>
      </c>
      <c r="AU324" s="364" t="s">
        <v>293</v>
      </c>
      <c r="AY324" s="227" t="s">
        <v>528</v>
      </c>
      <c r="BE324" s="365">
        <f>IF(N324="základní",J324,0)</f>
        <v>0</v>
      </c>
      <c r="BF324" s="365">
        <f>IF(N324="snížená",J324,0)</f>
        <v>0</v>
      </c>
      <c r="BG324" s="365">
        <f>IF(N324="zákl. přenesená",J324,0)</f>
        <v>0</v>
      </c>
      <c r="BH324" s="365">
        <f>IF(N324="sníž. přenesená",J324,0)</f>
        <v>0</v>
      </c>
      <c r="BI324" s="365">
        <f>IF(N324="nulová",J324,0)</f>
        <v>0</v>
      </c>
      <c r="BJ324" s="227" t="s">
        <v>87</v>
      </c>
      <c r="BK324" s="365">
        <f>ROUND(I324*H324,2)</f>
        <v>0</v>
      </c>
      <c r="BL324" s="227" t="s">
        <v>91</v>
      </c>
      <c r="BM324" s="364" t="s">
        <v>815</v>
      </c>
    </row>
    <row r="325" spans="2:65" s="242" customFormat="1" ht="37.9" customHeight="1">
      <c r="B325" s="352"/>
      <c r="C325" s="353" t="s">
        <v>816</v>
      </c>
      <c r="D325" s="353" t="s">
        <v>529</v>
      </c>
      <c r="E325" s="354" t="s">
        <v>817</v>
      </c>
      <c r="F325" s="355" t="s">
        <v>818</v>
      </c>
      <c r="G325" s="356" t="s">
        <v>292</v>
      </c>
      <c r="H325" s="357">
        <v>2</v>
      </c>
      <c r="I325" s="358"/>
      <c r="J325" s="359">
        <f>ROUND(I325*H325,2)</f>
        <v>0</v>
      </c>
      <c r="K325" s="355" t="s">
        <v>532</v>
      </c>
      <c r="L325" s="243"/>
      <c r="M325" s="360" t="s">
        <v>406</v>
      </c>
      <c r="N325" s="361" t="s">
        <v>445</v>
      </c>
      <c r="P325" s="362">
        <f>O325*H325</f>
        <v>0</v>
      </c>
      <c r="Q325" s="362">
        <v>0.09</v>
      </c>
      <c r="R325" s="362">
        <f>Q325*H325</f>
        <v>0.18</v>
      </c>
      <c r="S325" s="362">
        <v>0</v>
      </c>
      <c r="T325" s="363">
        <f>S325*H325</f>
        <v>0</v>
      </c>
      <c r="AR325" s="364" t="s">
        <v>91</v>
      </c>
      <c r="AT325" s="364" t="s">
        <v>529</v>
      </c>
      <c r="AU325" s="364" t="s">
        <v>293</v>
      </c>
      <c r="AY325" s="227" t="s">
        <v>528</v>
      </c>
      <c r="BE325" s="365">
        <f>IF(N325="základní",J325,0)</f>
        <v>0</v>
      </c>
      <c r="BF325" s="365">
        <f>IF(N325="snížená",J325,0)</f>
        <v>0</v>
      </c>
      <c r="BG325" s="365">
        <f>IF(N325="zákl. přenesená",J325,0)</f>
        <v>0</v>
      </c>
      <c r="BH325" s="365">
        <f>IF(N325="sníž. přenesená",J325,0)</f>
        <v>0</v>
      </c>
      <c r="BI325" s="365">
        <f>IF(N325="nulová",J325,0)</f>
        <v>0</v>
      </c>
      <c r="BJ325" s="227" t="s">
        <v>87</v>
      </c>
      <c r="BK325" s="365">
        <f>ROUND(I325*H325,2)</f>
        <v>0</v>
      </c>
      <c r="BL325" s="227" t="s">
        <v>91</v>
      </c>
      <c r="BM325" s="364" t="s">
        <v>819</v>
      </c>
    </row>
    <row r="326" spans="2:65" s="242" customFormat="1">
      <c r="B326" s="243"/>
      <c r="D326" s="366" t="s">
        <v>534</v>
      </c>
      <c r="F326" s="367" t="s">
        <v>820</v>
      </c>
      <c r="I326" s="368"/>
      <c r="L326" s="243"/>
      <c r="M326" s="369"/>
      <c r="T326" s="267"/>
      <c r="AT326" s="227" t="s">
        <v>534</v>
      </c>
      <c r="AU326" s="227" t="s">
        <v>293</v>
      </c>
    </row>
    <row r="327" spans="2:65" s="370" customFormat="1">
      <c r="B327" s="371"/>
      <c r="D327" s="372" t="s">
        <v>145</v>
      </c>
      <c r="E327" s="373" t="s">
        <v>406</v>
      </c>
      <c r="F327" s="374" t="s">
        <v>757</v>
      </c>
      <c r="H327" s="375">
        <v>2</v>
      </c>
      <c r="I327" s="376"/>
      <c r="L327" s="371"/>
      <c r="M327" s="377"/>
      <c r="T327" s="378"/>
      <c r="AT327" s="373" t="s">
        <v>145</v>
      </c>
      <c r="AU327" s="373" t="s">
        <v>293</v>
      </c>
      <c r="AV327" s="370" t="s">
        <v>293</v>
      </c>
      <c r="AW327" s="370" t="s">
        <v>438</v>
      </c>
      <c r="AX327" s="370" t="s">
        <v>87</v>
      </c>
      <c r="AY327" s="373" t="s">
        <v>528</v>
      </c>
    </row>
    <row r="328" spans="2:65" s="242" customFormat="1" ht="24.2" customHeight="1">
      <c r="B328" s="352"/>
      <c r="C328" s="395" t="s">
        <v>821</v>
      </c>
      <c r="D328" s="395" t="s">
        <v>679</v>
      </c>
      <c r="E328" s="396" t="s">
        <v>822</v>
      </c>
      <c r="F328" s="397" t="s">
        <v>823</v>
      </c>
      <c r="G328" s="398" t="s">
        <v>292</v>
      </c>
      <c r="H328" s="399">
        <v>2</v>
      </c>
      <c r="I328" s="400"/>
      <c r="J328" s="401">
        <f>ROUND(I328*H328,2)</f>
        <v>0</v>
      </c>
      <c r="K328" s="397" t="s">
        <v>532</v>
      </c>
      <c r="L328" s="402"/>
      <c r="M328" s="403" t="s">
        <v>406</v>
      </c>
      <c r="N328" s="404" t="s">
        <v>445</v>
      </c>
      <c r="P328" s="362">
        <f>O328*H328</f>
        <v>0</v>
      </c>
      <c r="Q328" s="362">
        <v>5.4600000000000003E-2</v>
      </c>
      <c r="R328" s="362">
        <f>Q328*H328</f>
        <v>0.10920000000000001</v>
      </c>
      <c r="S328" s="362">
        <v>0</v>
      </c>
      <c r="T328" s="363">
        <f>S328*H328</f>
        <v>0</v>
      </c>
      <c r="AR328" s="364" t="s">
        <v>95</v>
      </c>
      <c r="AT328" s="364" t="s">
        <v>679</v>
      </c>
      <c r="AU328" s="364" t="s">
        <v>293</v>
      </c>
      <c r="AY328" s="227" t="s">
        <v>528</v>
      </c>
      <c r="BE328" s="365">
        <f>IF(N328="základní",J328,0)</f>
        <v>0</v>
      </c>
      <c r="BF328" s="365">
        <f>IF(N328="snížená",J328,0)</f>
        <v>0</v>
      </c>
      <c r="BG328" s="365">
        <f>IF(N328="zákl. přenesená",J328,0)</f>
        <v>0</v>
      </c>
      <c r="BH328" s="365">
        <f>IF(N328="sníž. přenesená",J328,0)</f>
        <v>0</v>
      </c>
      <c r="BI328" s="365">
        <f>IF(N328="nulová",J328,0)</f>
        <v>0</v>
      </c>
      <c r="BJ328" s="227" t="s">
        <v>87</v>
      </c>
      <c r="BK328" s="365">
        <f>ROUND(I328*H328,2)</f>
        <v>0</v>
      </c>
      <c r="BL328" s="227" t="s">
        <v>91</v>
      </c>
      <c r="BM328" s="364" t="s">
        <v>824</v>
      </c>
    </row>
    <row r="329" spans="2:65" s="242" customFormat="1" ht="21.75" customHeight="1">
      <c r="B329" s="352"/>
      <c r="C329" s="353" t="s">
        <v>825</v>
      </c>
      <c r="D329" s="353" t="s">
        <v>529</v>
      </c>
      <c r="E329" s="354" t="s">
        <v>826</v>
      </c>
      <c r="F329" s="355" t="s">
        <v>827</v>
      </c>
      <c r="G329" s="356" t="s">
        <v>201</v>
      </c>
      <c r="H329" s="357">
        <v>75.599999999999994</v>
      </c>
      <c r="I329" s="358"/>
      <c r="J329" s="359">
        <f>ROUND(I329*H329,2)</f>
        <v>0</v>
      </c>
      <c r="K329" s="355" t="s">
        <v>532</v>
      </c>
      <c r="L329" s="243"/>
      <c r="M329" s="360" t="s">
        <v>406</v>
      </c>
      <c r="N329" s="361" t="s">
        <v>445</v>
      </c>
      <c r="P329" s="362">
        <f>O329*H329</f>
        <v>0</v>
      </c>
      <c r="Q329" s="362">
        <v>9.0000000000000006E-5</v>
      </c>
      <c r="R329" s="362">
        <f>Q329*H329</f>
        <v>6.8040000000000002E-3</v>
      </c>
      <c r="S329" s="362">
        <v>0</v>
      </c>
      <c r="T329" s="363">
        <f>S329*H329</f>
        <v>0</v>
      </c>
      <c r="AR329" s="364" t="s">
        <v>91</v>
      </c>
      <c r="AT329" s="364" t="s">
        <v>529</v>
      </c>
      <c r="AU329" s="364" t="s">
        <v>293</v>
      </c>
      <c r="AY329" s="227" t="s">
        <v>528</v>
      </c>
      <c r="BE329" s="365">
        <f>IF(N329="základní",J329,0)</f>
        <v>0</v>
      </c>
      <c r="BF329" s="365">
        <f>IF(N329="snížená",J329,0)</f>
        <v>0</v>
      </c>
      <c r="BG329" s="365">
        <f>IF(N329="zákl. přenesená",J329,0)</f>
        <v>0</v>
      </c>
      <c r="BH329" s="365">
        <f>IF(N329="sníž. přenesená",J329,0)</f>
        <v>0</v>
      </c>
      <c r="BI329" s="365">
        <f>IF(N329="nulová",J329,0)</f>
        <v>0</v>
      </c>
      <c r="BJ329" s="227" t="s">
        <v>87</v>
      </c>
      <c r="BK329" s="365">
        <f>ROUND(I329*H329,2)</f>
        <v>0</v>
      </c>
      <c r="BL329" s="227" t="s">
        <v>91</v>
      </c>
      <c r="BM329" s="364" t="s">
        <v>828</v>
      </c>
    </row>
    <row r="330" spans="2:65" s="242" customFormat="1">
      <c r="B330" s="243"/>
      <c r="D330" s="366" t="s">
        <v>534</v>
      </c>
      <c r="F330" s="367" t="s">
        <v>829</v>
      </c>
      <c r="I330" s="368"/>
      <c r="L330" s="243"/>
      <c r="M330" s="369"/>
      <c r="T330" s="267"/>
      <c r="AT330" s="227" t="s">
        <v>534</v>
      </c>
      <c r="AU330" s="227" t="s">
        <v>293</v>
      </c>
    </row>
    <row r="331" spans="2:65" s="370" customFormat="1">
      <c r="B331" s="371"/>
      <c r="D331" s="372" t="s">
        <v>145</v>
      </c>
      <c r="E331" s="373" t="s">
        <v>406</v>
      </c>
      <c r="F331" s="374" t="s">
        <v>721</v>
      </c>
      <c r="H331" s="375">
        <v>75.599999999999994</v>
      </c>
      <c r="I331" s="376"/>
      <c r="L331" s="371"/>
      <c r="M331" s="377"/>
      <c r="T331" s="378"/>
      <c r="AT331" s="373" t="s">
        <v>145</v>
      </c>
      <c r="AU331" s="373" t="s">
        <v>293</v>
      </c>
      <c r="AV331" s="370" t="s">
        <v>293</v>
      </c>
      <c r="AW331" s="370" t="s">
        <v>438</v>
      </c>
      <c r="AX331" s="370" t="s">
        <v>87</v>
      </c>
      <c r="AY331" s="373" t="s">
        <v>528</v>
      </c>
    </row>
    <row r="332" spans="2:65" s="242" customFormat="1" ht="24.2" customHeight="1">
      <c r="B332" s="352"/>
      <c r="C332" s="353" t="s">
        <v>830</v>
      </c>
      <c r="D332" s="353" t="s">
        <v>529</v>
      </c>
      <c r="E332" s="354" t="s">
        <v>831</v>
      </c>
      <c r="F332" s="355" t="s">
        <v>832</v>
      </c>
      <c r="G332" s="356" t="s">
        <v>292</v>
      </c>
      <c r="H332" s="357">
        <v>1</v>
      </c>
      <c r="I332" s="358"/>
      <c r="J332" s="359">
        <f>ROUND(I332*H332,2)</f>
        <v>0</v>
      </c>
      <c r="K332" s="355" t="s">
        <v>406</v>
      </c>
      <c r="L332" s="243"/>
      <c r="M332" s="360" t="s">
        <v>406</v>
      </c>
      <c r="N332" s="361" t="s">
        <v>445</v>
      </c>
      <c r="P332" s="362">
        <f>O332*H332</f>
        <v>0</v>
      </c>
      <c r="Q332" s="362">
        <v>0</v>
      </c>
      <c r="R332" s="362">
        <f>Q332*H332</f>
        <v>0</v>
      </c>
      <c r="S332" s="362">
        <v>0</v>
      </c>
      <c r="T332" s="363">
        <f>S332*H332</f>
        <v>0</v>
      </c>
      <c r="AR332" s="364" t="s">
        <v>91</v>
      </c>
      <c r="AT332" s="364" t="s">
        <v>529</v>
      </c>
      <c r="AU332" s="364" t="s">
        <v>293</v>
      </c>
      <c r="AY332" s="227" t="s">
        <v>528</v>
      </c>
      <c r="BE332" s="365">
        <f>IF(N332="základní",J332,0)</f>
        <v>0</v>
      </c>
      <c r="BF332" s="365">
        <f>IF(N332="snížená",J332,0)</f>
        <v>0</v>
      </c>
      <c r="BG332" s="365">
        <f>IF(N332="zákl. přenesená",J332,0)</f>
        <v>0</v>
      </c>
      <c r="BH332" s="365">
        <f>IF(N332="sníž. přenesená",J332,0)</f>
        <v>0</v>
      </c>
      <c r="BI332" s="365">
        <f>IF(N332="nulová",J332,0)</f>
        <v>0</v>
      </c>
      <c r="BJ332" s="227" t="s">
        <v>87</v>
      </c>
      <c r="BK332" s="365">
        <f>ROUND(I332*H332,2)</f>
        <v>0</v>
      </c>
      <c r="BL332" s="227" t="s">
        <v>91</v>
      </c>
      <c r="BM332" s="364" t="s">
        <v>833</v>
      </c>
    </row>
    <row r="333" spans="2:65" s="370" customFormat="1">
      <c r="B333" s="371"/>
      <c r="D333" s="372" t="s">
        <v>145</v>
      </c>
      <c r="E333" s="373" t="s">
        <v>406</v>
      </c>
      <c r="F333" s="374" t="s">
        <v>777</v>
      </c>
      <c r="H333" s="375">
        <v>1</v>
      </c>
      <c r="I333" s="376"/>
      <c r="L333" s="371"/>
      <c r="M333" s="377"/>
      <c r="T333" s="378"/>
      <c r="AT333" s="373" t="s">
        <v>145</v>
      </c>
      <c r="AU333" s="373" t="s">
        <v>293</v>
      </c>
      <c r="AV333" s="370" t="s">
        <v>293</v>
      </c>
      <c r="AW333" s="370" t="s">
        <v>438</v>
      </c>
      <c r="AX333" s="370" t="s">
        <v>87</v>
      </c>
      <c r="AY333" s="373" t="s">
        <v>528</v>
      </c>
    </row>
    <row r="334" spans="2:65" s="339" customFormat="1" ht="22.9" customHeight="1">
      <c r="B334" s="340"/>
      <c r="D334" s="341" t="s">
        <v>471</v>
      </c>
      <c r="E334" s="350" t="s">
        <v>600</v>
      </c>
      <c r="F334" s="350" t="s">
        <v>834</v>
      </c>
      <c r="I334" s="343"/>
      <c r="J334" s="351">
        <f>BK334</f>
        <v>0</v>
      </c>
      <c r="L334" s="340"/>
      <c r="M334" s="345"/>
      <c r="P334" s="346">
        <f>SUM(P335:P342)</f>
        <v>0</v>
      </c>
      <c r="R334" s="346">
        <f>SUM(R335:R342)</f>
        <v>7.0759999999999998E-3</v>
      </c>
      <c r="T334" s="347">
        <f>SUM(T335:T342)</f>
        <v>0</v>
      </c>
      <c r="AR334" s="341" t="s">
        <v>87</v>
      </c>
      <c r="AT334" s="348" t="s">
        <v>471</v>
      </c>
      <c r="AU334" s="348" t="s">
        <v>87</v>
      </c>
      <c r="AY334" s="341" t="s">
        <v>528</v>
      </c>
      <c r="BK334" s="349">
        <f>SUM(BK335:BK342)</f>
        <v>0</v>
      </c>
    </row>
    <row r="335" spans="2:65" s="242" customFormat="1" ht="62.65" customHeight="1">
      <c r="B335" s="352"/>
      <c r="C335" s="353" t="s">
        <v>835</v>
      </c>
      <c r="D335" s="353" t="s">
        <v>529</v>
      </c>
      <c r="E335" s="354" t="s">
        <v>836</v>
      </c>
      <c r="F335" s="355" t="s">
        <v>837</v>
      </c>
      <c r="G335" s="356" t="s">
        <v>201</v>
      </c>
      <c r="H335" s="357">
        <v>11.6</v>
      </c>
      <c r="I335" s="358"/>
      <c r="J335" s="359">
        <f>ROUND(I335*H335,2)</f>
        <v>0</v>
      </c>
      <c r="K335" s="355" t="s">
        <v>532</v>
      </c>
      <c r="L335" s="243"/>
      <c r="M335" s="360" t="s">
        <v>406</v>
      </c>
      <c r="N335" s="361" t="s">
        <v>445</v>
      </c>
      <c r="P335" s="362">
        <f>O335*H335</f>
        <v>0</v>
      </c>
      <c r="Q335" s="362">
        <v>6.0999999999999997E-4</v>
      </c>
      <c r="R335" s="362">
        <f>Q335*H335</f>
        <v>7.0759999999999998E-3</v>
      </c>
      <c r="S335" s="362">
        <v>0</v>
      </c>
      <c r="T335" s="363">
        <f>S335*H335</f>
        <v>0</v>
      </c>
      <c r="AR335" s="364" t="s">
        <v>91</v>
      </c>
      <c r="AT335" s="364" t="s">
        <v>529</v>
      </c>
      <c r="AU335" s="364" t="s">
        <v>293</v>
      </c>
      <c r="AY335" s="227" t="s">
        <v>528</v>
      </c>
      <c r="BE335" s="365">
        <f>IF(N335="základní",J335,0)</f>
        <v>0</v>
      </c>
      <c r="BF335" s="365">
        <f>IF(N335="snížená",J335,0)</f>
        <v>0</v>
      </c>
      <c r="BG335" s="365">
        <f>IF(N335="zákl. přenesená",J335,0)</f>
        <v>0</v>
      </c>
      <c r="BH335" s="365">
        <f>IF(N335="sníž. přenesená",J335,0)</f>
        <v>0</v>
      </c>
      <c r="BI335" s="365">
        <f>IF(N335="nulová",J335,0)</f>
        <v>0</v>
      </c>
      <c r="BJ335" s="227" t="s">
        <v>87</v>
      </c>
      <c r="BK335" s="365">
        <f>ROUND(I335*H335,2)</f>
        <v>0</v>
      </c>
      <c r="BL335" s="227" t="s">
        <v>91</v>
      </c>
      <c r="BM335" s="364" t="s">
        <v>838</v>
      </c>
    </row>
    <row r="336" spans="2:65" s="242" customFormat="1">
      <c r="B336" s="243"/>
      <c r="D336" s="366" t="s">
        <v>534</v>
      </c>
      <c r="F336" s="367" t="s">
        <v>839</v>
      </c>
      <c r="I336" s="368"/>
      <c r="L336" s="243"/>
      <c r="M336" s="369"/>
      <c r="T336" s="267"/>
      <c r="AT336" s="227" t="s">
        <v>534</v>
      </c>
      <c r="AU336" s="227" t="s">
        <v>293</v>
      </c>
    </row>
    <row r="337" spans="2:65" s="370" customFormat="1">
      <c r="B337" s="371"/>
      <c r="D337" s="372" t="s">
        <v>145</v>
      </c>
      <c r="E337" s="373" t="s">
        <v>406</v>
      </c>
      <c r="F337" s="374" t="s">
        <v>840</v>
      </c>
      <c r="H337" s="375">
        <v>20</v>
      </c>
      <c r="I337" s="376"/>
      <c r="L337" s="371"/>
      <c r="M337" s="377"/>
      <c r="T337" s="378"/>
      <c r="AT337" s="373" t="s">
        <v>145</v>
      </c>
      <c r="AU337" s="373" t="s">
        <v>293</v>
      </c>
      <c r="AV337" s="370" t="s">
        <v>293</v>
      </c>
      <c r="AW337" s="370" t="s">
        <v>438</v>
      </c>
      <c r="AX337" s="370" t="s">
        <v>472</v>
      </c>
      <c r="AY337" s="373" t="s">
        <v>528</v>
      </c>
    </row>
    <row r="338" spans="2:65" s="370" customFormat="1">
      <c r="B338" s="371"/>
      <c r="D338" s="372" t="s">
        <v>145</v>
      </c>
      <c r="E338" s="373" t="s">
        <v>406</v>
      </c>
      <c r="F338" s="374" t="s">
        <v>841</v>
      </c>
      <c r="H338" s="375">
        <v>11.6</v>
      </c>
      <c r="I338" s="376"/>
      <c r="L338" s="371"/>
      <c r="M338" s="377"/>
      <c r="T338" s="378"/>
      <c r="AT338" s="373" t="s">
        <v>145</v>
      </c>
      <c r="AU338" s="373" t="s">
        <v>293</v>
      </c>
      <c r="AV338" s="370" t="s">
        <v>293</v>
      </c>
      <c r="AW338" s="370" t="s">
        <v>438</v>
      </c>
      <c r="AX338" s="370" t="s">
        <v>87</v>
      </c>
      <c r="AY338" s="373" t="s">
        <v>528</v>
      </c>
    </row>
    <row r="339" spans="2:65" s="242" customFormat="1" ht="24.2" customHeight="1">
      <c r="B339" s="352"/>
      <c r="C339" s="353" t="s">
        <v>842</v>
      </c>
      <c r="D339" s="353" t="s">
        <v>529</v>
      </c>
      <c r="E339" s="354" t="s">
        <v>843</v>
      </c>
      <c r="F339" s="355" t="s">
        <v>844</v>
      </c>
      <c r="G339" s="356" t="s">
        <v>201</v>
      </c>
      <c r="H339" s="357">
        <v>11.6</v>
      </c>
      <c r="I339" s="358"/>
      <c r="J339" s="359">
        <f>ROUND(I339*H339,2)</f>
        <v>0</v>
      </c>
      <c r="K339" s="355" t="s">
        <v>532</v>
      </c>
      <c r="L339" s="243"/>
      <c r="M339" s="360" t="s">
        <v>406</v>
      </c>
      <c r="N339" s="361" t="s">
        <v>445</v>
      </c>
      <c r="P339" s="362">
        <f>O339*H339</f>
        <v>0</v>
      </c>
      <c r="Q339" s="362">
        <v>0</v>
      </c>
      <c r="R339" s="362">
        <f>Q339*H339</f>
        <v>0</v>
      </c>
      <c r="S339" s="362">
        <v>0</v>
      </c>
      <c r="T339" s="363">
        <f>S339*H339</f>
        <v>0</v>
      </c>
      <c r="AR339" s="364" t="s">
        <v>91</v>
      </c>
      <c r="AT339" s="364" t="s">
        <v>529</v>
      </c>
      <c r="AU339" s="364" t="s">
        <v>293</v>
      </c>
      <c r="AY339" s="227" t="s">
        <v>528</v>
      </c>
      <c r="BE339" s="365">
        <f>IF(N339="základní",J339,0)</f>
        <v>0</v>
      </c>
      <c r="BF339" s="365">
        <f>IF(N339="snížená",J339,0)</f>
        <v>0</v>
      </c>
      <c r="BG339" s="365">
        <f>IF(N339="zákl. přenesená",J339,0)</f>
        <v>0</v>
      </c>
      <c r="BH339" s="365">
        <f>IF(N339="sníž. přenesená",J339,0)</f>
        <v>0</v>
      </c>
      <c r="BI339" s="365">
        <f>IF(N339="nulová",J339,0)</f>
        <v>0</v>
      </c>
      <c r="BJ339" s="227" t="s">
        <v>87</v>
      </c>
      <c r="BK339" s="365">
        <f>ROUND(I339*H339,2)</f>
        <v>0</v>
      </c>
      <c r="BL339" s="227" t="s">
        <v>91</v>
      </c>
      <c r="BM339" s="364" t="s">
        <v>845</v>
      </c>
    </row>
    <row r="340" spans="2:65" s="242" customFormat="1">
      <c r="B340" s="243"/>
      <c r="D340" s="366" t="s">
        <v>534</v>
      </c>
      <c r="F340" s="367" t="s">
        <v>846</v>
      </c>
      <c r="I340" s="368"/>
      <c r="L340" s="243"/>
      <c r="M340" s="369"/>
      <c r="T340" s="267"/>
      <c r="AT340" s="227" t="s">
        <v>534</v>
      </c>
      <c r="AU340" s="227" t="s">
        <v>293</v>
      </c>
    </row>
    <row r="341" spans="2:65" s="370" customFormat="1">
      <c r="B341" s="371"/>
      <c r="D341" s="372" t="s">
        <v>145</v>
      </c>
      <c r="E341" s="373" t="s">
        <v>406</v>
      </c>
      <c r="F341" s="374" t="s">
        <v>840</v>
      </c>
      <c r="H341" s="375">
        <v>20</v>
      </c>
      <c r="I341" s="376"/>
      <c r="L341" s="371"/>
      <c r="M341" s="377"/>
      <c r="T341" s="378"/>
      <c r="AT341" s="373" t="s">
        <v>145</v>
      </c>
      <c r="AU341" s="373" t="s">
        <v>293</v>
      </c>
      <c r="AV341" s="370" t="s">
        <v>293</v>
      </c>
      <c r="AW341" s="370" t="s">
        <v>438</v>
      </c>
      <c r="AX341" s="370" t="s">
        <v>472</v>
      </c>
      <c r="AY341" s="373" t="s">
        <v>528</v>
      </c>
    </row>
    <row r="342" spans="2:65" s="370" customFormat="1">
      <c r="B342" s="371"/>
      <c r="D342" s="372" t="s">
        <v>145</v>
      </c>
      <c r="E342" s="373" t="s">
        <v>406</v>
      </c>
      <c r="F342" s="374" t="s">
        <v>841</v>
      </c>
      <c r="H342" s="375">
        <v>11.6</v>
      </c>
      <c r="I342" s="376"/>
      <c r="L342" s="371"/>
      <c r="M342" s="377"/>
      <c r="T342" s="378"/>
      <c r="AT342" s="373" t="s">
        <v>145</v>
      </c>
      <c r="AU342" s="373" t="s">
        <v>293</v>
      </c>
      <c r="AV342" s="370" t="s">
        <v>293</v>
      </c>
      <c r="AW342" s="370" t="s">
        <v>438</v>
      </c>
      <c r="AX342" s="370" t="s">
        <v>87</v>
      </c>
      <c r="AY342" s="373" t="s">
        <v>528</v>
      </c>
    </row>
    <row r="343" spans="2:65" s="339" customFormat="1" ht="22.9" customHeight="1">
      <c r="B343" s="340"/>
      <c r="D343" s="341" t="s">
        <v>471</v>
      </c>
      <c r="E343" s="350" t="s">
        <v>847</v>
      </c>
      <c r="F343" s="350" t="s">
        <v>848</v>
      </c>
      <c r="I343" s="343"/>
      <c r="J343" s="351">
        <f>BK343</f>
        <v>0</v>
      </c>
      <c r="L343" s="340"/>
      <c r="M343" s="345"/>
      <c r="P343" s="346">
        <f>SUM(P344:P352)</f>
        <v>0</v>
      </c>
      <c r="R343" s="346">
        <f>SUM(R344:R352)</f>
        <v>0</v>
      </c>
      <c r="T343" s="347">
        <f>SUM(T344:T352)</f>
        <v>0</v>
      </c>
      <c r="AR343" s="341" t="s">
        <v>87</v>
      </c>
      <c r="AT343" s="348" t="s">
        <v>471</v>
      </c>
      <c r="AU343" s="348" t="s">
        <v>87</v>
      </c>
      <c r="AY343" s="341" t="s">
        <v>528</v>
      </c>
      <c r="BK343" s="349">
        <f>SUM(BK344:BK352)</f>
        <v>0</v>
      </c>
    </row>
    <row r="344" spans="2:65" s="242" customFormat="1" ht="37.9" customHeight="1">
      <c r="B344" s="352"/>
      <c r="C344" s="353" t="s">
        <v>849</v>
      </c>
      <c r="D344" s="353" t="s">
        <v>529</v>
      </c>
      <c r="E344" s="354" t="s">
        <v>850</v>
      </c>
      <c r="F344" s="355" t="s">
        <v>851</v>
      </c>
      <c r="G344" s="356" t="s">
        <v>343</v>
      </c>
      <c r="H344" s="357">
        <v>19.488</v>
      </c>
      <c r="I344" s="358"/>
      <c r="J344" s="359">
        <f>ROUND(I344*H344,2)</f>
        <v>0</v>
      </c>
      <c r="K344" s="355" t="s">
        <v>532</v>
      </c>
      <c r="L344" s="243"/>
      <c r="M344" s="360" t="s">
        <v>406</v>
      </c>
      <c r="N344" s="361" t="s">
        <v>445</v>
      </c>
      <c r="P344" s="362">
        <f>O344*H344</f>
        <v>0</v>
      </c>
      <c r="Q344" s="362">
        <v>0</v>
      </c>
      <c r="R344" s="362">
        <f>Q344*H344</f>
        <v>0</v>
      </c>
      <c r="S344" s="362">
        <v>0</v>
      </c>
      <c r="T344" s="363">
        <f>S344*H344</f>
        <v>0</v>
      </c>
      <c r="AR344" s="364" t="s">
        <v>91</v>
      </c>
      <c r="AT344" s="364" t="s">
        <v>529</v>
      </c>
      <c r="AU344" s="364" t="s">
        <v>293</v>
      </c>
      <c r="AY344" s="227" t="s">
        <v>528</v>
      </c>
      <c r="BE344" s="365">
        <f>IF(N344="základní",J344,0)</f>
        <v>0</v>
      </c>
      <c r="BF344" s="365">
        <f>IF(N344="snížená",J344,0)</f>
        <v>0</v>
      </c>
      <c r="BG344" s="365">
        <f>IF(N344="zákl. přenesená",J344,0)</f>
        <v>0</v>
      </c>
      <c r="BH344" s="365">
        <f>IF(N344="sníž. přenesená",J344,0)</f>
        <v>0</v>
      </c>
      <c r="BI344" s="365">
        <f>IF(N344="nulová",J344,0)</f>
        <v>0</v>
      </c>
      <c r="BJ344" s="227" t="s">
        <v>87</v>
      </c>
      <c r="BK344" s="365">
        <f>ROUND(I344*H344,2)</f>
        <v>0</v>
      </c>
      <c r="BL344" s="227" t="s">
        <v>91</v>
      </c>
      <c r="BM344" s="364" t="s">
        <v>852</v>
      </c>
    </row>
    <row r="345" spans="2:65" s="242" customFormat="1">
      <c r="B345" s="243"/>
      <c r="D345" s="366" t="s">
        <v>534</v>
      </c>
      <c r="F345" s="367" t="s">
        <v>853</v>
      </c>
      <c r="I345" s="368"/>
      <c r="L345" s="243"/>
      <c r="M345" s="369"/>
      <c r="T345" s="267"/>
      <c r="AT345" s="227" t="s">
        <v>534</v>
      </c>
      <c r="AU345" s="227" t="s">
        <v>293</v>
      </c>
    </row>
    <row r="346" spans="2:65" s="242" customFormat="1" ht="37.9" customHeight="1">
      <c r="B346" s="352"/>
      <c r="C346" s="353" t="s">
        <v>854</v>
      </c>
      <c r="D346" s="353" t="s">
        <v>529</v>
      </c>
      <c r="E346" s="354" t="s">
        <v>855</v>
      </c>
      <c r="F346" s="355" t="s">
        <v>856</v>
      </c>
      <c r="G346" s="356" t="s">
        <v>343</v>
      </c>
      <c r="H346" s="357">
        <v>77.951999999999998</v>
      </c>
      <c r="I346" s="358"/>
      <c r="J346" s="359">
        <f>ROUND(I346*H346,2)</f>
        <v>0</v>
      </c>
      <c r="K346" s="355" t="s">
        <v>532</v>
      </c>
      <c r="L346" s="243"/>
      <c r="M346" s="360" t="s">
        <v>406</v>
      </c>
      <c r="N346" s="361" t="s">
        <v>445</v>
      </c>
      <c r="P346" s="362">
        <f>O346*H346</f>
        <v>0</v>
      </c>
      <c r="Q346" s="362">
        <v>0</v>
      </c>
      <c r="R346" s="362">
        <f>Q346*H346</f>
        <v>0</v>
      </c>
      <c r="S346" s="362">
        <v>0</v>
      </c>
      <c r="T346" s="363">
        <f>S346*H346</f>
        <v>0</v>
      </c>
      <c r="AR346" s="364" t="s">
        <v>91</v>
      </c>
      <c r="AT346" s="364" t="s">
        <v>529</v>
      </c>
      <c r="AU346" s="364" t="s">
        <v>293</v>
      </c>
      <c r="AY346" s="227" t="s">
        <v>528</v>
      </c>
      <c r="BE346" s="365">
        <f>IF(N346="základní",J346,0)</f>
        <v>0</v>
      </c>
      <c r="BF346" s="365">
        <f>IF(N346="snížená",J346,0)</f>
        <v>0</v>
      </c>
      <c r="BG346" s="365">
        <f>IF(N346="zákl. přenesená",J346,0)</f>
        <v>0</v>
      </c>
      <c r="BH346" s="365">
        <f>IF(N346="sníž. přenesená",J346,0)</f>
        <v>0</v>
      </c>
      <c r="BI346" s="365">
        <f>IF(N346="nulová",J346,0)</f>
        <v>0</v>
      </c>
      <c r="BJ346" s="227" t="s">
        <v>87</v>
      </c>
      <c r="BK346" s="365">
        <f>ROUND(I346*H346,2)</f>
        <v>0</v>
      </c>
      <c r="BL346" s="227" t="s">
        <v>91</v>
      </c>
      <c r="BM346" s="364" t="s">
        <v>857</v>
      </c>
    </row>
    <row r="347" spans="2:65" s="242" customFormat="1">
      <c r="B347" s="243"/>
      <c r="D347" s="366" t="s">
        <v>534</v>
      </c>
      <c r="F347" s="367" t="s">
        <v>858</v>
      </c>
      <c r="I347" s="368"/>
      <c r="L347" s="243"/>
      <c r="M347" s="369"/>
      <c r="T347" s="267"/>
      <c r="AT347" s="227" t="s">
        <v>534</v>
      </c>
      <c r="AU347" s="227" t="s">
        <v>293</v>
      </c>
    </row>
    <row r="348" spans="2:65" s="370" customFormat="1">
      <c r="B348" s="371"/>
      <c r="D348" s="372" t="s">
        <v>145</v>
      </c>
      <c r="F348" s="374" t="s">
        <v>859</v>
      </c>
      <c r="H348" s="375">
        <v>77.951999999999998</v>
      </c>
      <c r="I348" s="376"/>
      <c r="L348" s="371"/>
      <c r="M348" s="377"/>
      <c r="T348" s="378"/>
      <c r="AT348" s="373" t="s">
        <v>145</v>
      </c>
      <c r="AU348" s="373" t="s">
        <v>293</v>
      </c>
      <c r="AV348" s="370" t="s">
        <v>293</v>
      </c>
      <c r="AW348" s="370" t="s">
        <v>414</v>
      </c>
      <c r="AX348" s="370" t="s">
        <v>87</v>
      </c>
      <c r="AY348" s="373" t="s">
        <v>528</v>
      </c>
    </row>
    <row r="349" spans="2:65" s="242" customFormat="1" ht="44.25" customHeight="1">
      <c r="B349" s="352"/>
      <c r="C349" s="353" t="s">
        <v>860</v>
      </c>
      <c r="D349" s="353" t="s">
        <v>529</v>
      </c>
      <c r="E349" s="354" t="s">
        <v>861</v>
      </c>
      <c r="F349" s="355" t="s">
        <v>862</v>
      </c>
      <c r="G349" s="356" t="s">
        <v>343</v>
      </c>
      <c r="H349" s="357">
        <v>6.8730000000000002</v>
      </c>
      <c r="I349" s="358"/>
      <c r="J349" s="359">
        <f>ROUND(I349*H349,2)</f>
        <v>0</v>
      </c>
      <c r="K349" s="355" t="s">
        <v>532</v>
      </c>
      <c r="L349" s="243"/>
      <c r="M349" s="360" t="s">
        <v>406</v>
      </c>
      <c r="N349" s="361" t="s">
        <v>445</v>
      </c>
      <c r="P349" s="362">
        <f>O349*H349</f>
        <v>0</v>
      </c>
      <c r="Q349" s="362">
        <v>0</v>
      </c>
      <c r="R349" s="362">
        <f>Q349*H349</f>
        <v>0</v>
      </c>
      <c r="S349" s="362">
        <v>0</v>
      </c>
      <c r="T349" s="363">
        <f>S349*H349</f>
        <v>0</v>
      </c>
      <c r="AR349" s="364" t="s">
        <v>91</v>
      </c>
      <c r="AT349" s="364" t="s">
        <v>529</v>
      </c>
      <c r="AU349" s="364" t="s">
        <v>293</v>
      </c>
      <c r="AY349" s="227" t="s">
        <v>528</v>
      </c>
      <c r="BE349" s="365">
        <f>IF(N349="základní",J349,0)</f>
        <v>0</v>
      </c>
      <c r="BF349" s="365">
        <f>IF(N349="snížená",J349,0)</f>
        <v>0</v>
      </c>
      <c r="BG349" s="365">
        <f>IF(N349="zákl. přenesená",J349,0)</f>
        <v>0</v>
      </c>
      <c r="BH349" s="365">
        <f>IF(N349="sníž. přenesená",J349,0)</f>
        <v>0</v>
      </c>
      <c r="BI349" s="365">
        <f>IF(N349="nulová",J349,0)</f>
        <v>0</v>
      </c>
      <c r="BJ349" s="227" t="s">
        <v>87</v>
      </c>
      <c r="BK349" s="365">
        <f>ROUND(I349*H349,2)</f>
        <v>0</v>
      </c>
      <c r="BL349" s="227" t="s">
        <v>91</v>
      </c>
      <c r="BM349" s="364" t="s">
        <v>863</v>
      </c>
    </row>
    <row r="350" spans="2:65" s="242" customFormat="1">
      <c r="B350" s="243"/>
      <c r="D350" s="366" t="s">
        <v>534</v>
      </c>
      <c r="F350" s="367" t="s">
        <v>864</v>
      </c>
      <c r="I350" s="368"/>
      <c r="L350" s="243"/>
      <c r="M350" s="369"/>
      <c r="T350" s="267"/>
      <c r="AT350" s="227" t="s">
        <v>534</v>
      </c>
      <c r="AU350" s="227" t="s">
        <v>293</v>
      </c>
    </row>
    <row r="351" spans="2:65" s="242" customFormat="1" ht="44.25" customHeight="1">
      <c r="B351" s="352"/>
      <c r="C351" s="353" t="s">
        <v>865</v>
      </c>
      <c r="D351" s="353" t="s">
        <v>529</v>
      </c>
      <c r="E351" s="354" t="s">
        <v>866</v>
      </c>
      <c r="F351" s="355" t="s">
        <v>631</v>
      </c>
      <c r="G351" s="356" t="s">
        <v>343</v>
      </c>
      <c r="H351" s="357">
        <v>12.615</v>
      </c>
      <c r="I351" s="358"/>
      <c r="J351" s="359">
        <f>ROUND(I351*H351,2)</f>
        <v>0</v>
      </c>
      <c r="K351" s="355" t="s">
        <v>532</v>
      </c>
      <c r="L351" s="243"/>
      <c r="M351" s="360" t="s">
        <v>406</v>
      </c>
      <c r="N351" s="361" t="s">
        <v>445</v>
      </c>
      <c r="P351" s="362">
        <f>O351*H351</f>
        <v>0</v>
      </c>
      <c r="Q351" s="362">
        <v>0</v>
      </c>
      <c r="R351" s="362">
        <f>Q351*H351</f>
        <v>0</v>
      </c>
      <c r="S351" s="362">
        <v>0</v>
      </c>
      <c r="T351" s="363">
        <f>S351*H351</f>
        <v>0</v>
      </c>
      <c r="AR351" s="364" t="s">
        <v>91</v>
      </c>
      <c r="AT351" s="364" t="s">
        <v>529</v>
      </c>
      <c r="AU351" s="364" t="s">
        <v>293</v>
      </c>
      <c r="AY351" s="227" t="s">
        <v>528</v>
      </c>
      <c r="BE351" s="365">
        <f>IF(N351="základní",J351,0)</f>
        <v>0</v>
      </c>
      <c r="BF351" s="365">
        <f>IF(N351="snížená",J351,0)</f>
        <v>0</v>
      </c>
      <c r="BG351" s="365">
        <f>IF(N351="zákl. přenesená",J351,0)</f>
        <v>0</v>
      </c>
      <c r="BH351" s="365">
        <f>IF(N351="sníž. přenesená",J351,0)</f>
        <v>0</v>
      </c>
      <c r="BI351" s="365">
        <f>IF(N351="nulová",J351,0)</f>
        <v>0</v>
      </c>
      <c r="BJ351" s="227" t="s">
        <v>87</v>
      </c>
      <c r="BK351" s="365">
        <f>ROUND(I351*H351,2)</f>
        <v>0</v>
      </c>
      <c r="BL351" s="227" t="s">
        <v>91</v>
      </c>
      <c r="BM351" s="364" t="s">
        <v>867</v>
      </c>
    </row>
    <row r="352" spans="2:65" s="242" customFormat="1">
      <c r="B352" s="243"/>
      <c r="D352" s="366" t="s">
        <v>534</v>
      </c>
      <c r="F352" s="367" t="s">
        <v>868</v>
      </c>
      <c r="I352" s="368"/>
      <c r="L352" s="243"/>
      <c r="M352" s="369"/>
      <c r="T352" s="267"/>
      <c r="AT352" s="227" t="s">
        <v>534</v>
      </c>
      <c r="AU352" s="227" t="s">
        <v>293</v>
      </c>
    </row>
    <row r="353" spans="2:65" s="339" customFormat="1" ht="22.9" customHeight="1">
      <c r="B353" s="340"/>
      <c r="D353" s="341" t="s">
        <v>471</v>
      </c>
      <c r="E353" s="350" t="s">
        <v>869</v>
      </c>
      <c r="F353" s="350" t="s">
        <v>870</v>
      </c>
      <c r="I353" s="343"/>
      <c r="J353" s="351">
        <f>BK353</f>
        <v>0</v>
      </c>
      <c r="L353" s="340"/>
      <c r="M353" s="345"/>
      <c r="P353" s="346">
        <f>SUM(P354:P355)</f>
        <v>0</v>
      </c>
      <c r="R353" s="346">
        <f>SUM(R354:R355)</f>
        <v>0</v>
      </c>
      <c r="T353" s="347">
        <f>SUM(T354:T355)</f>
        <v>0</v>
      </c>
      <c r="AR353" s="341" t="s">
        <v>87</v>
      </c>
      <c r="AT353" s="348" t="s">
        <v>471</v>
      </c>
      <c r="AU353" s="348" t="s">
        <v>87</v>
      </c>
      <c r="AY353" s="341" t="s">
        <v>528</v>
      </c>
      <c r="BK353" s="349">
        <f>SUM(BK354:BK355)</f>
        <v>0</v>
      </c>
    </row>
    <row r="354" spans="2:65" s="242" customFormat="1" ht="49.15" customHeight="1">
      <c r="B354" s="352"/>
      <c r="C354" s="353" t="s">
        <v>871</v>
      </c>
      <c r="D354" s="353" t="s">
        <v>529</v>
      </c>
      <c r="E354" s="354" t="s">
        <v>872</v>
      </c>
      <c r="F354" s="355" t="s">
        <v>873</v>
      </c>
      <c r="G354" s="356" t="s">
        <v>343</v>
      </c>
      <c r="H354" s="357">
        <v>36.652999999999999</v>
      </c>
      <c r="I354" s="358"/>
      <c r="J354" s="359">
        <f>ROUND(I354*H354,2)</f>
        <v>0</v>
      </c>
      <c r="K354" s="355" t="s">
        <v>532</v>
      </c>
      <c r="L354" s="243"/>
      <c r="M354" s="360" t="s">
        <v>406</v>
      </c>
      <c r="N354" s="361" t="s">
        <v>445</v>
      </c>
      <c r="P354" s="362">
        <f>O354*H354</f>
        <v>0</v>
      </c>
      <c r="Q354" s="362">
        <v>0</v>
      </c>
      <c r="R354" s="362">
        <f>Q354*H354</f>
        <v>0</v>
      </c>
      <c r="S354" s="362">
        <v>0</v>
      </c>
      <c r="T354" s="363">
        <f>S354*H354</f>
        <v>0</v>
      </c>
      <c r="AR354" s="364" t="s">
        <v>91</v>
      </c>
      <c r="AT354" s="364" t="s">
        <v>529</v>
      </c>
      <c r="AU354" s="364" t="s">
        <v>293</v>
      </c>
      <c r="AY354" s="227" t="s">
        <v>528</v>
      </c>
      <c r="BE354" s="365">
        <f>IF(N354="základní",J354,0)</f>
        <v>0</v>
      </c>
      <c r="BF354" s="365">
        <f>IF(N354="snížená",J354,0)</f>
        <v>0</v>
      </c>
      <c r="BG354" s="365">
        <f>IF(N354="zákl. přenesená",J354,0)</f>
        <v>0</v>
      </c>
      <c r="BH354" s="365">
        <f>IF(N354="sníž. přenesená",J354,0)</f>
        <v>0</v>
      </c>
      <c r="BI354" s="365">
        <f>IF(N354="nulová",J354,0)</f>
        <v>0</v>
      </c>
      <c r="BJ354" s="227" t="s">
        <v>87</v>
      </c>
      <c r="BK354" s="365">
        <f>ROUND(I354*H354,2)</f>
        <v>0</v>
      </c>
      <c r="BL354" s="227" t="s">
        <v>91</v>
      </c>
      <c r="BM354" s="364" t="s">
        <v>874</v>
      </c>
    </row>
    <row r="355" spans="2:65" s="242" customFormat="1">
      <c r="B355" s="243"/>
      <c r="D355" s="366" t="s">
        <v>534</v>
      </c>
      <c r="F355" s="367" t="s">
        <v>875</v>
      </c>
      <c r="I355" s="368"/>
      <c r="L355" s="243"/>
      <c r="M355" s="405"/>
      <c r="N355" s="406"/>
      <c r="O355" s="406"/>
      <c r="P355" s="406"/>
      <c r="Q355" s="406"/>
      <c r="R355" s="406"/>
      <c r="S355" s="406"/>
      <c r="T355" s="407"/>
      <c r="AT355" s="227" t="s">
        <v>534</v>
      </c>
      <c r="AU355" s="227" t="s">
        <v>293</v>
      </c>
    </row>
    <row r="356" spans="2:65" s="242" customFormat="1" ht="6.95" customHeight="1">
      <c r="B356" s="253"/>
      <c r="C356" s="254"/>
      <c r="D356" s="254"/>
      <c r="E356" s="254"/>
      <c r="F356" s="254"/>
      <c r="G356" s="254"/>
      <c r="H356" s="254"/>
      <c r="I356" s="254"/>
      <c r="J356" s="254"/>
      <c r="K356" s="254"/>
      <c r="L356" s="243"/>
    </row>
  </sheetData>
  <autoFilter ref="C92:K355" xr:uid="{00000000-0009-0000-0000-000001000000}"/>
  <mergeCells count="12">
    <mergeCell ref="E85:H85"/>
    <mergeCell ref="L2:V2"/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</mergeCells>
  <hyperlinks>
    <hyperlink ref="F97" r:id="rId1" xr:uid="{2E8207B2-0861-4B42-869F-24F878F8F698}"/>
    <hyperlink ref="F100" r:id="rId2" xr:uid="{F7E725F4-9CF4-4EA4-907E-E1BECC3872F9}"/>
    <hyperlink ref="F103" r:id="rId3" xr:uid="{D9D229AA-9147-48C5-9679-A059BD8A2F0D}"/>
    <hyperlink ref="F106" r:id="rId4" xr:uid="{E845D8CD-8794-4D57-AE7F-149FE2F089BB}"/>
    <hyperlink ref="F109" r:id="rId5" xr:uid="{1744F507-62D0-4EF7-9A49-BF119956FFAB}"/>
    <hyperlink ref="F136" r:id="rId6" xr:uid="{7A498AF1-90D6-4D83-BEE1-16C02C7DA254}"/>
    <hyperlink ref="F163" r:id="rId7" xr:uid="{A9E50622-BEA9-40CF-8151-DA70BC31AC8A}"/>
    <hyperlink ref="F190" r:id="rId8" xr:uid="{30294CDC-9E13-4401-9AE0-2206DA3329A0}"/>
    <hyperlink ref="F194" r:id="rId9" xr:uid="{BE52A87E-6A13-424B-BF12-684B5213F4B9}"/>
    <hyperlink ref="F208" r:id="rId10" xr:uid="{F670AB1B-2F24-4240-9791-1C183FC17D3C}"/>
    <hyperlink ref="F210" r:id="rId11" xr:uid="{35194588-EBD6-4314-B311-DDCA0D45FDDF}"/>
    <hyperlink ref="F217" r:id="rId12" xr:uid="{667CCC77-47AC-4237-96B3-2DC30172D9F8}"/>
    <hyperlink ref="F225" r:id="rId13" xr:uid="{784B1A14-D5D8-48F7-A019-95E040D53570}"/>
    <hyperlink ref="F232" r:id="rId14" xr:uid="{89F4203B-EDC6-4B80-A856-E2F8EBD92C1A}"/>
    <hyperlink ref="F241" r:id="rId15" xr:uid="{DA0F6249-2476-4D43-970C-D56A6EC30B5F}"/>
    <hyperlink ref="F247" r:id="rId16" xr:uid="{36C407C2-7621-41B3-87AB-8ED3180EAB66}"/>
    <hyperlink ref="F254" r:id="rId17" xr:uid="{A0734F26-AF23-4531-A135-BB79CAE697B0}"/>
    <hyperlink ref="F257" r:id="rId18" xr:uid="{93E27E8F-9600-4D4F-B804-8DBD60ED24AD}"/>
    <hyperlink ref="F261" r:id="rId19" xr:uid="{3F1A64E2-1F95-4101-930D-720B22A969A2}"/>
    <hyperlink ref="F266" r:id="rId20" xr:uid="{1D153E16-1AB6-4D78-B51E-71CCBF6795EB}"/>
    <hyperlink ref="F270" r:id="rId21" xr:uid="{5CC1C7F7-86AB-47A1-8E96-27EE8EE26B72}"/>
    <hyperlink ref="F274" r:id="rId22" xr:uid="{1384CE02-5B33-402F-BC7C-65B8DCFC7F28}"/>
    <hyperlink ref="F278" r:id="rId23" xr:uid="{8F3707E9-EE81-4812-AD46-BBECEEFC232A}"/>
    <hyperlink ref="F280" r:id="rId24" xr:uid="{758223F7-EC51-4073-968F-27B58752C1D7}"/>
    <hyperlink ref="F283" r:id="rId25" xr:uid="{9D1654A9-30F9-4FF8-A120-922B565A2CFB}"/>
    <hyperlink ref="F290" r:id="rId26" xr:uid="{6ECE0B16-B9FA-4A26-A77A-5DB778AF82BE}"/>
    <hyperlink ref="F294" r:id="rId27" xr:uid="{8DBA75F4-6116-41D4-A9B5-2F139447E321}"/>
    <hyperlink ref="F298" r:id="rId28" xr:uid="{0370313E-6A6E-4362-A038-92CAC706AB2C}"/>
    <hyperlink ref="F302" r:id="rId29" xr:uid="{24190197-E8DB-4192-9942-88149CF47D84}"/>
    <hyperlink ref="F306" r:id="rId30" xr:uid="{D3EE7272-888A-4C10-9C6B-34F813B13198}"/>
    <hyperlink ref="F309" r:id="rId31" xr:uid="{EBE08C8A-2243-4575-A3AB-9E8CCF18272C}"/>
    <hyperlink ref="F312" r:id="rId32" xr:uid="{95AC5B2D-5123-442C-84EB-C04038662217}"/>
    <hyperlink ref="F316" r:id="rId33" xr:uid="{CE0B2F54-FFE8-4D2B-A109-8D7C3F0D1B33}"/>
    <hyperlink ref="F322" r:id="rId34" xr:uid="{ECF2CCB3-66BC-487E-93C7-7A615E0883A0}"/>
    <hyperlink ref="F326" r:id="rId35" xr:uid="{01020B39-6370-4398-8D87-F39D01274185}"/>
    <hyperlink ref="F330" r:id="rId36" xr:uid="{3A69B20B-8246-4010-BB6C-22555F82EA06}"/>
    <hyperlink ref="F336" r:id="rId37" xr:uid="{B8B0E68B-5711-441D-8D75-E0FFCBEBDE90}"/>
    <hyperlink ref="F340" r:id="rId38" xr:uid="{911FAAE8-1E70-4407-BCAD-A2830766228A}"/>
    <hyperlink ref="F345" r:id="rId39" xr:uid="{CAFA7836-2346-41AB-8DE5-7D55FC5C45C3}"/>
    <hyperlink ref="F347" r:id="rId40" xr:uid="{53D7ABA7-C3B2-414E-9EDF-DA78F3F19621}"/>
    <hyperlink ref="F350" r:id="rId41" xr:uid="{20316304-704B-4ACE-999F-E372226BAF47}"/>
    <hyperlink ref="F352" r:id="rId42" xr:uid="{7BFD4836-35C8-4504-B082-BC895C2DEAAD}"/>
    <hyperlink ref="F355" r:id="rId43" xr:uid="{9740E4E0-FC4B-4807-A6EE-74111F037192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9D102-38D8-4805-9216-83CC5ACF8BA9}">
  <sheetPr>
    <pageSetUpPr fitToPage="1"/>
  </sheetPr>
  <dimension ref="B2:BM181"/>
  <sheetViews>
    <sheetView showGridLines="0" workbookViewId="0">
      <selection activeCell="I93" sqref="I93"/>
    </sheetView>
  </sheetViews>
  <sheetFormatPr defaultRowHeight="11.25"/>
  <cols>
    <col min="1" max="1" width="7.140625" style="226" customWidth="1"/>
    <col min="2" max="2" width="1" style="226" customWidth="1"/>
    <col min="3" max="3" width="3.5703125" style="226" customWidth="1"/>
    <col min="4" max="4" width="3.7109375" style="226" customWidth="1"/>
    <col min="5" max="5" width="14.7109375" style="226" customWidth="1"/>
    <col min="6" max="6" width="43.5703125" style="226" customWidth="1"/>
    <col min="7" max="7" width="6.42578125" style="226" customWidth="1"/>
    <col min="8" max="8" width="12" style="226" customWidth="1"/>
    <col min="9" max="9" width="13.5703125" style="226" customWidth="1"/>
    <col min="10" max="11" width="19.140625" style="226" customWidth="1"/>
    <col min="12" max="12" width="8" style="226" customWidth="1"/>
    <col min="13" max="13" width="9.28515625" style="226" hidden="1" customWidth="1"/>
    <col min="14" max="14" width="9.140625" style="226"/>
    <col min="15" max="20" width="12.140625" style="226" hidden="1" customWidth="1"/>
    <col min="21" max="21" width="14" style="226" hidden="1" customWidth="1"/>
    <col min="22" max="22" width="10.5703125" style="226" customWidth="1"/>
    <col min="23" max="23" width="14" style="226" customWidth="1"/>
    <col min="24" max="24" width="10.5703125" style="226" customWidth="1"/>
    <col min="25" max="25" width="12.85546875" style="226" customWidth="1"/>
    <col min="26" max="26" width="9.42578125" style="226" customWidth="1"/>
    <col min="27" max="27" width="12.85546875" style="226" customWidth="1"/>
    <col min="28" max="28" width="14" style="226" customWidth="1"/>
    <col min="29" max="29" width="9.42578125" style="226" customWidth="1"/>
    <col min="30" max="30" width="12.85546875" style="226" customWidth="1"/>
    <col min="31" max="31" width="14" style="226" customWidth="1"/>
    <col min="32" max="16384" width="9.140625" style="226"/>
  </cols>
  <sheetData>
    <row r="2" spans="2:46" ht="36.950000000000003" customHeight="1">
      <c r="L2" s="538" t="s">
        <v>416</v>
      </c>
      <c r="M2" s="539"/>
      <c r="N2" s="539"/>
      <c r="O2" s="539"/>
      <c r="P2" s="539"/>
      <c r="Q2" s="539"/>
      <c r="R2" s="539"/>
      <c r="S2" s="539"/>
      <c r="T2" s="539"/>
      <c r="U2" s="539"/>
      <c r="V2" s="539"/>
      <c r="AT2" s="227" t="s">
        <v>487</v>
      </c>
    </row>
    <row r="3" spans="2:46" ht="6.95" customHeight="1">
      <c r="B3" s="228"/>
      <c r="C3" s="229"/>
      <c r="D3" s="229"/>
      <c r="E3" s="229"/>
      <c r="F3" s="229"/>
      <c r="G3" s="229"/>
      <c r="H3" s="229"/>
      <c r="I3" s="229"/>
      <c r="J3" s="229"/>
      <c r="K3" s="229"/>
      <c r="L3" s="230"/>
      <c r="AT3" s="227" t="s">
        <v>293</v>
      </c>
    </row>
    <row r="4" spans="2:46" ht="24.95" customHeight="1">
      <c r="B4" s="230"/>
      <c r="D4" s="231" t="s">
        <v>498</v>
      </c>
      <c r="L4" s="230"/>
      <c r="M4" s="307" t="s">
        <v>421</v>
      </c>
      <c r="AT4" s="227" t="s">
        <v>414</v>
      </c>
    </row>
    <row r="5" spans="2:46" ht="6.95" customHeight="1">
      <c r="B5" s="230"/>
      <c r="L5" s="230"/>
    </row>
    <row r="6" spans="2:46" ht="12" customHeight="1">
      <c r="B6" s="230"/>
      <c r="D6" s="237" t="s">
        <v>427</v>
      </c>
      <c r="L6" s="230"/>
    </row>
    <row r="7" spans="2:46" ht="16.5" customHeight="1">
      <c r="B7" s="230"/>
      <c r="E7" s="581" t="str">
        <f>'[4]Rekapitulace stavby'!K6</f>
        <v>Výstavba ZTV NIVY II.</v>
      </c>
      <c r="F7" s="582"/>
      <c r="G7" s="582"/>
      <c r="H7" s="582"/>
      <c r="L7" s="230"/>
    </row>
    <row r="8" spans="2:46" ht="12" customHeight="1">
      <c r="B8" s="230"/>
      <c r="D8" s="237" t="s">
        <v>499</v>
      </c>
      <c r="L8" s="230"/>
    </row>
    <row r="9" spans="2:46" s="242" customFormat="1" ht="16.5" customHeight="1">
      <c r="B9" s="243"/>
      <c r="E9" s="581" t="s">
        <v>500</v>
      </c>
      <c r="F9" s="580"/>
      <c r="G9" s="580"/>
      <c r="H9" s="580"/>
      <c r="L9" s="243"/>
    </row>
    <row r="10" spans="2:46" s="242" customFormat="1" ht="12" customHeight="1">
      <c r="B10" s="243"/>
      <c r="D10" s="237" t="s">
        <v>501</v>
      </c>
      <c r="L10" s="243"/>
    </row>
    <row r="11" spans="2:46" s="242" customFormat="1" ht="30" customHeight="1">
      <c r="B11" s="243"/>
      <c r="E11" s="554" t="s">
        <v>876</v>
      </c>
      <c r="F11" s="580"/>
      <c r="G11" s="580"/>
      <c r="H11" s="580"/>
      <c r="L11" s="243"/>
    </row>
    <row r="12" spans="2:46" s="242" customFormat="1">
      <c r="B12" s="243"/>
      <c r="L12" s="243"/>
    </row>
    <row r="13" spans="2:46" s="242" customFormat="1" ht="12" customHeight="1">
      <c r="B13" s="243"/>
      <c r="D13" s="237" t="s">
        <v>429</v>
      </c>
      <c r="F13" s="235" t="s">
        <v>406</v>
      </c>
      <c r="I13" s="237" t="s">
        <v>430</v>
      </c>
      <c r="J13" s="235" t="s">
        <v>406</v>
      </c>
      <c r="L13" s="243"/>
    </row>
    <row r="14" spans="2:46" s="242" customFormat="1" ht="12" customHeight="1">
      <c r="B14" s="243"/>
      <c r="D14" s="237" t="s">
        <v>431</v>
      </c>
      <c r="F14" s="235" t="s">
        <v>50</v>
      </c>
      <c r="I14" s="237" t="s">
        <v>432</v>
      </c>
      <c r="J14" s="263" t="str">
        <f>'[4]Rekapitulace stavby'!AN8</f>
        <v>16. 8. 2023</v>
      </c>
      <c r="L14" s="243"/>
    </row>
    <row r="15" spans="2:46" s="242" customFormat="1" ht="10.9" customHeight="1">
      <c r="B15" s="243"/>
      <c r="L15" s="243"/>
    </row>
    <row r="16" spans="2:46" s="242" customFormat="1" ht="12" customHeight="1">
      <c r="B16" s="243"/>
      <c r="D16" s="237" t="s">
        <v>434</v>
      </c>
      <c r="I16" s="237" t="s">
        <v>53</v>
      </c>
      <c r="J16" s="235" t="str">
        <f>IF('[4]Rekapitulace stavby'!AN10="","",'[4]Rekapitulace stavby'!AN10)</f>
        <v/>
      </c>
      <c r="L16" s="243"/>
    </row>
    <row r="17" spans="2:12" s="242" customFormat="1" ht="18" customHeight="1">
      <c r="B17" s="243"/>
      <c r="E17" s="235" t="str">
        <f>IF('[4]Rekapitulace stavby'!E11="","",'[4]Rekapitulace stavby'!E11)</f>
        <v xml:space="preserve"> </v>
      </c>
      <c r="I17" s="237" t="s">
        <v>54</v>
      </c>
      <c r="J17" s="235" t="str">
        <f>IF('[4]Rekapitulace stavby'!AN11="","",'[4]Rekapitulace stavby'!AN11)</f>
        <v/>
      </c>
      <c r="L17" s="243"/>
    </row>
    <row r="18" spans="2:12" s="242" customFormat="1" ht="6.95" customHeight="1">
      <c r="B18" s="243"/>
      <c r="L18" s="243"/>
    </row>
    <row r="19" spans="2:12" s="242" customFormat="1" ht="12" customHeight="1">
      <c r="B19" s="243"/>
      <c r="D19" s="237" t="s">
        <v>435</v>
      </c>
      <c r="I19" s="237" t="s">
        <v>53</v>
      </c>
      <c r="J19" s="238" t="str">
        <f>'[4]Rekapitulace stavby'!AN13</f>
        <v>Vyplň údaj</v>
      </c>
      <c r="L19" s="243"/>
    </row>
    <row r="20" spans="2:12" s="242" customFormat="1" ht="18" customHeight="1">
      <c r="B20" s="243"/>
      <c r="E20" s="583" t="str">
        <f>'[4]Rekapitulace stavby'!E14</f>
        <v>Vyplň údaj</v>
      </c>
      <c r="F20" s="540"/>
      <c r="G20" s="540"/>
      <c r="H20" s="540"/>
      <c r="I20" s="237" t="s">
        <v>54</v>
      </c>
      <c r="J20" s="238" t="str">
        <f>'[4]Rekapitulace stavby'!AN14</f>
        <v>Vyplň údaj</v>
      </c>
      <c r="L20" s="243"/>
    </row>
    <row r="21" spans="2:12" s="242" customFormat="1" ht="6.95" customHeight="1">
      <c r="B21" s="243"/>
      <c r="L21" s="243"/>
    </row>
    <row r="22" spans="2:12" s="242" customFormat="1" ht="12" customHeight="1">
      <c r="B22" s="243"/>
      <c r="D22" s="237" t="s">
        <v>55</v>
      </c>
      <c r="I22" s="237" t="s">
        <v>53</v>
      </c>
      <c r="J22" s="235" t="s">
        <v>406</v>
      </c>
      <c r="L22" s="243"/>
    </row>
    <row r="23" spans="2:12" s="242" customFormat="1" ht="18" customHeight="1">
      <c r="B23" s="243"/>
      <c r="E23" s="235" t="s">
        <v>437</v>
      </c>
      <c r="I23" s="237" t="s">
        <v>54</v>
      </c>
      <c r="J23" s="235" t="s">
        <v>406</v>
      </c>
      <c r="L23" s="243"/>
    </row>
    <row r="24" spans="2:12" s="242" customFormat="1" ht="6.95" customHeight="1">
      <c r="B24" s="243"/>
      <c r="L24" s="243"/>
    </row>
    <row r="25" spans="2:12" s="242" customFormat="1" ht="12" customHeight="1">
      <c r="B25" s="243"/>
      <c r="D25" s="237" t="s">
        <v>439</v>
      </c>
      <c r="I25" s="237" t="s">
        <v>53</v>
      </c>
      <c r="J25" s="235" t="str">
        <f>IF('[4]Rekapitulace stavby'!AN19="","",'[4]Rekapitulace stavby'!AN19)</f>
        <v/>
      </c>
      <c r="L25" s="243"/>
    </row>
    <row r="26" spans="2:12" s="242" customFormat="1" ht="18" customHeight="1">
      <c r="B26" s="243"/>
      <c r="E26" s="235" t="str">
        <f>IF('[4]Rekapitulace stavby'!E20="","",'[4]Rekapitulace stavby'!E20)</f>
        <v xml:space="preserve"> </v>
      </c>
      <c r="I26" s="237" t="s">
        <v>54</v>
      </c>
      <c r="J26" s="235" t="str">
        <f>IF('[4]Rekapitulace stavby'!AN20="","",'[4]Rekapitulace stavby'!AN20)</f>
        <v/>
      </c>
      <c r="L26" s="243"/>
    </row>
    <row r="27" spans="2:12" s="242" customFormat="1" ht="6.95" customHeight="1">
      <c r="B27" s="243"/>
      <c r="L27" s="243"/>
    </row>
    <row r="28" spans="2:12" s="242" customFormat="1" ht="12" customHeight="1">
      <c r="B28" s="243"/>
      <c r="D28" s="237" t="s">
        <v>440</v>
      </c>
      <c r="L28" s="243"/>
    </row>
    <row r="29" spans="2:12" s="308" customFormat="1" ht="16.5" customHeight="1">
      <c r="B29" s="309"/>
      <c r="E29" s="547" t="s">
        <v>406</v>
      </c>
      <c r="F29" s="547"/>
      <c r="G29" s="547"/>
      <c r="H29" s="547"/>
      <c r="L29" s="309"/>
    </row>
    <row r="30" spans="2:12" s="242" customFormat="1" ht="6.95" customHeight="1">
      <c r="B30" s="243"/>
      <c r="L30" s="243"/>
    </row>
    <row r="31" spans="2:12" s="242" customFormat="1" ht="6.95" customHeight="1">
      <c r="B31" s="243"/>
      <c r="D31" s="264"/>
      <c r="E31" s="264"/>
      <c r="F31" s="264"/>
      <c r="G31" s="264"/>
      <c r="H31" s="264"/>
      <c r="I31" s="264"/>
      <c r="J31" s="264"/>
      <c r="K31" s="264"/>
      <c r="L31" s="243"/>
    </row>
    <row r="32" spans="2:12" s="242" customFormat="1" ht="25.35" customHeight="1">
      <c r="B32" s="243"/>
      <c r="D32" s="310" t="s">
        <v>19</v>
      </c>
      <c r="J32" s="278">
        <f>ROUND(J90, 2)</f>
        <v>0</v>
      </c>
      <c r="L32" s="243"/>
    </row>
    <row r="33" spans="2:12" s="242" customFormat="1" ht="6.95" customHeight="1">
      <c r="B33" s="243"/>
      <c r="D33" s="264"/>
      <c r="E33" s="264"/>
      <c r="F33" s="264"/>
      <c r="G33" s="264"/>
      <c r="H33" s="264"/>
      <c r="I33" s="264"/>
      <c r="J33" s="264"/>
      <c r="K33" s="264"/>
      <c r="L33" s="243"/>
    </row>
    <row r="34" spans="2:12" s="242" customFormat="1" ht="14.45" customHeight="1">
      <c r="B34" s="243"/>
      <c r="F34" s="246" t="s">
        <v>443</v>
      </c>
      <c r="I34" s="246" t="s">
        <v>442</v>
      </c>
      <c r="J34" s="246" t="s">
        <v>444</v>
      </c>
      <c r="L34" s="243"/>
    </row>
    <row r="35" spans="2:12" s="242" customFormat="1" ht="14.45" customHeight="1">
      <c r="B35" s="243"/>
      <c r="D35" s="266" t="s">
        <v>33</v>
      </c>
      <c r="E35" s="237" t="s">
        <v>445</v>
      </c>
      <c r="F35" s="300">
        <f>ROUND((SUM(BE90:BE180)),  2)</f>
        <v>0</v>
      </c>
      <c r="I35" s="311">
        <v>0.21</v>
      </c>
      <c r="J35" s="300">
        <f>ROUND(((SUM(BE90:BE180))*I35),  2)</f>
        <v>0</v>
      </c>
      <c r="L35" s="243"/>
    </row>
    <row r="36" spans="2:12" s="242" customFormat="1" ht="14.45" customHeight="1">
      <c r="B36" s="243"/>
      <c r="E36" s="237" t="s">
        <v>446</v>
      </c>
      <c r="F36" s="300">
        <f>ROUND((SUM(BF90:BF180)),  2)</f>
        <v>0</v>
      </c>
      <c r="I36" s="311">
        <v>0.15</v>
      </c>
      <c r="J36" s="300">
        <f>ROUND(((SUM(BF90:BF180))*I36),  2)</f>
        <v>0</v>
      </c>
      <c r="L36" s="243"/>
    </row>
    <row r="37" spans="2:12" s="242" customFormat="1" ht="14.45" hidden="1" customHeight="1">
      <c r="B37" s="243"/>
      <c r="E37" s="237" t="s">
        <v>447</v>
      </c>
      <c r="F37" s="300">
        <f>ROUND((SUM(BG90:BG180)),  2)</f>
        <v>0</v>
      </c>
      <c r="I37" s="311">
        <v>0.21</v>
      </c>
      <c r="J37" s="300">
        <f>0</f>
        <v>0</v>
      </c>
      <c r="L37" s="243"/>
    </row>
    <row r="38" spans="2:12" s="242" customFormat="1" ht="14.45" hidden="1" customHeight="1">
      <c r="B38" s="243"/>
      <c r="E38" s="237" t="s">
        <v>448</v>
      </c>
      <c r="F38" s="300">
        <f>ROUND((SUM(BH90:BH180)),  2)</f>
        <v>0</v>
      </c>
      <c r="I38" s="311">
        <v>0.15</v>
      </c>
      <c r="J38" s="300">
        <f>0</f>
        <v>0</v>
      </c>
      <c r="L38" s="243"/>
    </row>
    <row r="39" spans="2:12" s="242" customFormat="1" ht="14.45" hidden="1" customHeight="1">
      <c r="B39" s="243"/>
      <c r="E39" s="237" t="s">
        <v>449</v>
      </c>
      <c r="F39" s="300">
        <f>ROUND((SUM(BI90:BI180)),  2)</f>
        <v>0</v>
      </c>
      <c r="I39" s="311">
        <v>0</v>
      </c>
      <c r="J39" s="300">
        <f>0</f>
        <v>0</v>
      </c>
      <c r="L39" s="243"/>
    </row>
    <row r="40" spans="2:12" s="242" customFormat="1" ht="6.95" customHeight="1">
      <c r="B40" s="243"/>
      <c r="L40" s="243"/>
    </row>
    <row r="41" spans="2:12" s="242" customFormat="1" ht="25.35" customHeight="1">
      <c r="B41" s="243"/>
      <c r="C41" s="312"/>
      <c r="D41" s="313" t="s">
        <v>450</v>
      </c>
      <c r="E41" s="268"/>
      <c r="F41" s="268"/>
      <c r="G41" s="314" t="s">
        <v>76</v>
      </c>
      <c r="H41" s="315" t="s">
        <v>75</v>
      </c>
      <c r="I41" s="268"/>
      <c r="J41" s="316">
        <f>SUM(J32:J39)</f>
        <v>0</v>
      </c>
      <c r="K41" s="317"/>
      <c r="L41" s="243"/>
    </row>
    <row r="42" spans="2:12" s="242" customFormat="1" ht="14.45" customHeight="1">
      <c r="B42" s="253"/>
      <c r="C42" s="254"/>
      <c r="D42" s="254"/>
      <c r="E42" s="254"/>
      <c r="F42" s="254"/>
      <c r="G42" s="254"/>
      <c r="H42" s="254"/>
      <c r="I42" s="254"/>
      <c r="J42" s="254"/>
      <c r="K42" s="254"/>
      <c r="L42" s="243"/>
    </row>
    <row r="46" spans="2:12" s="242" customFormat="1" ht="6.95" customHeight="1">
      <c r="B46" s="255"/>
      <c r="C46" s="256"/>
      <c r="D46" s="256"/>
      <c r="E46" s="256"/>
      <c r="F46" s="256"/>
      <c r="G46" s="256"/>
      <c r="H46" s="256"/>
      <c r="I46" s="256"/>
      <c r="J46" s="256"/>
      <c r="K46" s="256"/>
      <c r="L46" s="243"/>
    </row>
    <row r="47" spans="2:12" s="242" customFormat="1" ht="24.95" customHeight="1">
      <c r="B47" s="243"/>
      <c r="C47" s="231" t="s">
        <v>503</v>
      </c>
      <c r="L47" s="243"/>
    </row>
    <row r="48" spans="2:12" s="242" customFormat="1" ht="6.95" customHeight="1">
      <c r="B48" s="243"/>
      <c r="L48" s="243"/>
    </row>
    <row r="49" spans="2:47" s="242" customFormat="1" ht="12" customHeight="1">
      <c r="B49" s="243"/>
      <c r="C49" s="237" t="s">
        <v>427</v>
      </c>
      <c r="L49" s="243"/>
    </row>
    <row r="50" spans="2:47" s="242" customFormat="1" ht="16.5" customHeight="1">
      <c r="B50" s="243"/>
      <c r="E50" s="581" t="str">
        <f>E7</f>
        <v>Výstavba ZTV NIVY II.</v>
      </c>
      <c r="F50" s="582"/>
      <c r="G50" s="582"/>
      <c r="H50" s="582"/>
      <c r="L50" s="243"/>
    </row>
    <row r="51" spans="2:47" ht="12" customHeight="1">
      <c r="B51" s="230"/>
      <c r="C51" s="237" t="s">
        <v>499</v>
      </c>
      <c r="L51" s="230"/>
    </row>
    <row r="52" spans="2:47" s="242" customFormat="1" ht="16.5" customHeight="1">
      <c r="B52" s="243"/>
      <c r="E52" s="581" t="s">
        <v>500</v>
      </c>
      <c r="F52" s="580"/>
      <c r="G52" s="580"/>
      <c r="H52" s="580"/>
      <c r="L52" s="243"/>
    </row>
    <row r="53" spans="2:47" s="242" customFormat="1" ht="12" customHeight="1">
      <c r="B53" s="243"/>
      <c r="C53" s="237" t="s">
        <v>501</v>
      </c>
      <c r="L53" s="243"/>
    </row>
    <row r="54" spans="2:47" s="242" customFormat="1" ht="30" customHeight="1">
      <c r="B54" s="243"/>
      <c r="E54" s="554" t="str">
        <f>E11</f>
        <v>02 - přípojky PVC KG DN 150 SN 8 - celková délka 40,4m (5ks)</v>
      </c>
      <c r="F54" s="580"/>
      <c r="G54" s="580"/>
      <c r="H54" s="580"/>
      <c r="L54" s="243"/>
    </row>
    <row r="55" spans="2:47" s="242" customFormat="1" ht="6.95" customHeight="1">
      <c r="B55" s="243"/>
      <c r="L55" s="243"/>
    </row>
    <row r="56" spans="2:47" s="242" customFormat="1" ht="12" customHeight="1">
      <c r="B56" s="243"/>
      <c r="C56" s="237" t="s">
        <v>431</v>
      </c>
      <c r="F56" s="235" t="str">
        <f>F14</f>
        <v>Dačice</v>
      </c>
      <c r="I56" s="237" t="s">
        <v>432</v>
      </c>
      <c r="J56" s="263" t="str">
        <f>IF(J14="","",J14)</f>
        <v>16. 8. 2023</v>
      </c>
      <c r="L56" s="243"/>
    </row>
    <row r="57" spans="2:47" s="242" customFormat="1" ht="6.95" customHeight="1">
      <c r="B57" s="243"/>
      <c r="L57" s="243"/>
    </row>
    <row r="58" spans="2:47" s="242" customFormat="1" ht="25.7" customHeight="1">
      <c r="B58" s="243"/>
      <c r="C58" s="237" t="s">
        <v>434</v>
      </c>
      <c r="F58" s="235" t="str">
        <f>E17</f>
        <v xml:space="preserve"> </v>
      </c>
      <c r="I58" s="237" t="s">
        <v>55</v>
      </c>
      <c r="J58" s="240" t="str">
        <f>E23</f>
        <v>Ing.Zdeněk Hejtman, Dačice</v>
      </c>
      <c r="L58" s="243"/>
    </row>
    <row r="59" spans="2:47" s="242" customFormat="1" ht="15.2" customHeight="1">
      <c r="B59" s="243"/>
      <c r="C59" s="237" t="s">
        <v>435</v>
      </c>
      <c r="F59" s="235" t="str">
        <f>IF(E20="","",E20)</f>
        <v>Vyplň údaj</v>
      </c>
      <c r="I59" s="237" t="s">
        <v>439</v>
      </c>
      <c r="J59" s="240" t="str">
        <f>E26</f>
        <v xml:space="preserve"> </v>
      </c>
      <c r="L59" s="243"/>
    </row>
    <row r="60" spans="2:47" s="242" customFormat="1" ht="10.35" customHeight="1">
      <c r="B60" s="243"/>
      <c r="L60" s="243"/>
    </row>
    <row r="61" spans="2:47" s="242" customFormat="1" ht="29.25" customHeight="1">
      <c r="B61" s="243"/>
      <c r="C61" s="318" t="s">
        <v>504</v>
      </c>
      <c r="D61" s="312"/>
      <c r="E61" s="312"/>
      <c r="F61" s="312"/>
      <c r="G61" s="312"/>
      <c r="H61" s="312"/>
      <c r="I61" s="312"/>
      <c r="J61" s="319" t="s">
        <v>505</v>
      </c>
      <c r="K61" s="312"/>
      <c r="L61" s="243"/>
    </row>
    <row r="62" spans="2:47" s="242" customFormat="1" ht="10.35" customHeight="1">
      <c r="B62" s="243"/>
      <c r="L62" s="243"/>
    </row>
    <row r="63" spans="2:47" s="242" customFormat="1" ht="22.9" customHeight="1">
      <c r="B63" s="243"/>
      <c r="C63" s="320" t="s">
        <v>470</v>
      </c>
      <c r="J63" s="278">
        <f>J90</f>
        <v>0</v>
      </c>
      <c r="L63" s="243"/>
      <c r="AU63" s="227" t="s">
        <v>506</v>
      </c>
    </row>
    <row r="64" spans="2:47" s="321" customFormat="1" ht="24.95" customHeight="1">
      <c r="B64" s="322"/>
      <c r="D64" s="323" t="s">
        <v>507</v>
      </c>
      <c r="E64" s="324"/>
      <c r="F64" s="324"/>
      <c r="G64" s="324"/>
      <c r="H64" s="324"/>
      <c r="I64" s="324"/>
      <c r="J64" s="325">
        <f>J91</f>
        <v>0</v>
      </c>
      <c r="L64" s="322"/>
    </row>
    <row r="65" spans="2:12" s="297" customFormat="1" ht="19.899999999999999" customHeight="1">
      <c r="B65" s="326"/>
      <c r="D65" s="327" t="s">
        <v>508</v>
      </c>
      <c r="E65" s="328"/>
      <c r="F65" s="328"/>
      <c r="G65" s="328"/>
      <c r="H65" s="328"/>
      <c r="I65" s="328"/>
      <c r="J65" s="329">
        <f>J92</f>
        <v>0</v>
      </c>
      <c r="L65" s="326"/>
    </row>
    <row r="66" spans="2:12" s="297" customFormat="1" ht="19.899999999999999" customHeight="1">
      <c r="B66" s="326"/>
      <c r="D66" s="327" t="s">
        <v>509</v>
      </c>
      <c r="E66" s="328"/>
      <c r="F66" s="328"/>
      <c r="G66" s="328"/>
      <c r="H66" s="328"/>
      <c r="I66" s="328"/>
      <c r="J66" s="329">
        <f>J141</f>
        <v>0</v>
      </c>
      <c r="L66" s="326"/>
    </row>
    <row r="67" spans="2:12" s="297" customFormat="1" ht="19.899999999999999" customHeight="1">
      <c r="B67" s="326"/>
      <c r="D67" s="327" t="s">
        <v>511</v>
      </c>
      <c r="E67" s="328"/>
      <c r="F67" s="328"/>
      <c r="G67" s="328"/>
      <c r="H67" s="328"/>
      <c r="I67" s="328"/>
      <c r="J67" s="329">
        <f>J148</f>
        <v>0</v>
      </c>
      <c r="L67" s="326"/>
    </row>
    <row r="68" spans="2:12" s="297" customFormat="1" ht="19.899999999999999" customHeight="1">
      <c r="B68" s="326"/>
      <c r="D68" s="327" t="s">
        <v>514</v>
      </c>
      <c r="E68" s="328"/>
      <c r="F68" s="328"/>
      <c r="G68" s="328"/>
      <c r="H68" s="328"/>
      <c r="I68" s="328"/>
      <c r="J68" s="329">
        <f>J178</f>
        <v>0</v>
      </c>
      <c r="L68" s="326"/>
    </row>
    <row r="69" spans="2:12" s="242" customFormat="1" ht="21.75" customHeight="1">
      <c r="B69" s="243"/>
      <c r="L69" s="243"/>
    </row>
    <row r="70" spans="2:12" s="242" customFormat="1" ht="6.95" customHeight="1">
      <c r="B70" s="253"/>
      <c r="C70" s="254"/>
      <c r="D70" s="254"/>
      <c r="E70" s="254"/>
      <c r="F70" s="254"/>
      <c r="G70" s="254"/>
      <c r="H70" s="254"/>
      <c r="I70" s="254"/>
      <c r="J70" s="254"/>
      <c r="K70" s="254"/>
      <c r="L70" s="243"/>
    </row>
    <row r="74" spans="2:12" s="242" customFormat="1" ht="6.95" customHeight="1">
      <c r="B74" s="255"/>
      <c r="C74" s="256"/>
      <c r="D74" s="256"/>
      <c r="E74" s="256"/>
      <c r="F74" s="256"/>
      <c r="G74" s="256"/>
      <c r="H74" s="256"/>
      <c r="I74" s="256"/>
      <c r="J74" s="256"/>
      <c r="K74" s="256"/>
      <c r="L74" s="243"/>
    </row>
    <row r="75" spans="2:12" s="242" customFormat="1" ht="24.95" customHeight="1">
      <c r="B75" s="243"/>
      <c r="C75" s="231" t="s">
        <v>515</v>
      </c>
      <c r="L75" s="243"/>
    </row>
    <row r="76" spans="2:12" s="242" customFormat="1" ht="6.95" customHeight="1">
      <c r="B76" s="243"/>
      <c r="L76" s="243"/>
    </row>
    <row r="77" spans="2:12" s="242" customFormat="1" ht="12" customHeight="1">
      <c r="B77" s="243"/>
      <c r="C77" s="237" t="s">
        <v>427</v>
      </c>
      <c r="L77" s="243"/>
    </row>
    <row r="78" spans="2:12" s="242" customFormat="1" ht="16.5" customHeight="1">
      <c r="B78" s="243"/>
      <c r="E78" s="581" t="str">
        <f>E7</f>
        <v>Výstavba ZTV NIVY II.</v>
      </c>
      <c r="F78" s="582"/>
      <c r="G78" s="582"/>
      <c r="H78" s="582"/>
      <c r="L78" s="243"/>
    </row>
    <row r="79" spans="2:12" ht="12" customHeight="1">
      <c r="B79" s="230"/>
      <c r="C79" s="237" t="s">
        <v>499</v>
      </c>
      <c r="L79" s="230"/>
    </row>
    <row r="80" spans="2:12" s="242" customFormat="1" ht="16.5" customHeight="1">
      <c r="B80" s="243"/>
      <c r="E80" s="581" t="s">
        <v>500</v>
      </c>
      <c r="F80" s="580"/>
      <c r="G80" s="580"/>
      <c r="H80" s="580"/>
      <c r="L80" s="243"/>
    </row>
    <row r="81" spans="2:65" s="242" customFormat="1" ht="12" customHeight="1">
      <c r="B81" s="243"/>
      <c r="C81" s="237" t="s">
        <v>501</v>
      </c>
      <c r="L81" s="243"/>
    </row>
    <row r="82" spans="2:65" s="242" customFormat="1" ht="30" customHeight="1">
      <c r="B82" s="243"/>
      <c r="E82" s="554" t="str">
        <f>E11</f>
        <v>02 - přípojky PVC KG DN 150 SN 8 - celková délka 40,4m (5ks)</v>
      </c>
      <c r="F82" s="580"/>
      <c r="G82" s="580"/>
      <c r="H82" s="580"/>
      <c r="L82" s="243"/>
    </row>
    <row r="83" spans="2:65" s="242" customFormat="1" ht="6.95" customHeight="1">
      <c r="B83" s="243"/>
      <c r="L83" s="243"/>
    </row>
    <row r="84" spans="2:65" s="242" customFormat="1" ht="12" customHeight="1">
      <c r="B84" s="243"/>
      <c r="C84" s="237" t="s">
        <v>431</v>
      </c>
      <c r="F84" s="235" t="str">
        <f>F14</f>
        <v>Dačice</v>
      </c>
      <c r="I84" s="237" t="s">
        <v>432</v>
      </c>
      <c r="J84" s="263" t="str">
        <f>IF(J14="","",J14)</f>
        <v>16. 8. 2023</v>
      </c>
      <c r="L84" s="243"/>
    </row>
    <row r="85" spans="2:65" s="242" customFormat="1" ht="6.95" customHeight="1">
      <c r="B85" s="243"/>
      <c r="L85" s="243"/>
    </row>
    <row r="86" spans="2:65" s="242" customFormat="1" ht="25.7" customHeight="1">
      <c r="B86" s="243"/>
      <c r="C86" s="237" t="s">
        <v>434</v>
      </c>
      <c r="F86" s="235" t="str">
        <f>E17</f>
        <v xml:space="preserve"> </v>
      </c>
      <c r="I86" s="237" t="s">
        <v>55</v>
      </c>
      <c r="J86" s="240" t="str">
        <f>E23</f>
        <v>Ing.Zdeněk Hejtman, Dačice</v>
      </c>
      <c r="L86" s="243"/>
    </row>
    <row r="87" spans="2:65" s="242" customFormat="1" ht="15.2" customHeight="1">
      <c r="B87" s="243"/>
      <c r="C87" s="237" t="s">
        <v>435</v>
      </c>
      <c r="F87" s="235" t="str">
        <f>IF(E20="","",E20)</f>
        <v>Vyplň údaj</v>
      </c>
      <c r="I87" s="237" t="s">
        <v>439</v>
      </c>
      <c r="J87" s="240" t="str">
        <f>E26</f>
        <v xml:space="preserve"> </v>
      </c>
      <c r="L87" s="243"/>
    </row>
    <row r="88" spans="2:65" s="242" customFormat="1" ht="10.35" customHeight="1">
      <c r="B88" s="243"/>
      <c r="L88" s="243"/>
    </row>
    <row r="89" spans="2:65" s="330" customFormat="1" ht="29.25" customHeight="1">
      <c r="B89" s="331"/>
      <c r="C89" s="332" t="s">
        <v>516</v>
      </c>
      <c r="D89" s="333" t="s">
        <v>457</v>
      </c>
      <c r="E89" s="333" t="s">
        <v>453</v>
      </c>
      <c r="F89" s="333" t="s">
        <v>454</v>
      </c>
      <c r="G89" s="333" t="s">
        <v>120</v>
      </c>
      <c r="H89" s="333" t="s">
        <v>517</v>
      </c>
      <c r="I89" s="333" t="s">
        <v>518</v>
      </c>
      <c r="J89" s="333" t="s">
        <v>505</v>
      </c>
      <c r="K89" s="334" t="s">
        <v>519</v>
      </c>
      <c r="L89" s="331"/>
      <c r="M89" s="270" t="s">
        <v>406</v>
      </c>
      <c r="N89" s="271" t="s">
        <v>33</v>
      </c>
      <c r="O89" s="271" t="s">
        <v>520</v>
      </c>
      <c r="P89" s="271" t="s">
        <v>521</v>
      </c>
      <c r="Q89" s="271" t="s">
        <v>522</v>
      </c>
      <c r="R89" s="271" t="s">
        <v>523</v>
      </c>
      <c r="S89" s="271" t="s">
        <v>524</v>
      </c>
      <c r="T89" s="272" t="s">
        <v>525</v>
      </c>
    </row>
    <row r="90" spans="2:65" s="242" customFormat="1" ht="22.9" customHeight="1">
      <c r="B90" s="243"/>
      <c r="C90" s="276" t="s">
        <v>526</v>
      </c>
      <c r="J90" s="335">
        <f>BK90</f>
        <v>0</v>
      </c>
      <c r="L90" s="243"/>
      <c r="M90" s="273"/>
      <c r="N90" s="264"/>
      <c r="O90" s="264"/>
      <c r="P90" s="336">
        <f>P91</f>
        <v>0</v>
      </c>
      <c r="Q90" s="264"/>
      <c r="R90" s="336">
        <f>R91</f>
        <v>0.85971880000000001</v>
      </c>
      <c r="S90" s="264"/>
      <c r="T90" s="337">
        <f>T91</f>
        <v>0</v>
      </c>
      <c r="AT90" s="227" t="s">
        <v>471</v>
      </c>
      <c r="AU90" s="227" t="s">
        <v>506</v>
      </c>
      <c r="BK90" s="338">
        <f>BK91</f>
        <v>0</v>
      </c>
    </row>
    <row r="91" spans="2:65" s="339" customFormat="1" ht="25.9" customHeight="1">
      <c r="B91" s="340"/>
      <c r="D91" s="341" t="s">
        <v>471</v>
      </c>
      <c r="E91" s="342" t="s">
        <v>59</v>
      </c>
      <c r="F91" s="342" t="s">
        <v>527</v>
      </c>
      <c r="I91" s="343"/>
      <c r="J91" s="344">
        <f>BK91</f>
        <v>0</v>
      </c>
      <c r="L91" s="340"/>
      <c r="M91" s="345"/>
      <c r="P91" s="346">
        <f>P92+P141+P148+P178</f>
        <v>0</v>
      </c>
      <c r="R91" s="346">
        <f>R92+R141+R148+R178</f>
        <v>0.85971880000000001</v>
      </c>
      <c r="T91" s="347">
        <f>T92+T141+T148+T178</f>
        <v>0</v>
      </c>
      <c r="AR91" s="341" t="s">
        <v>87</v>
      </c>
      <c r="AT91" s="348" t="s">
        <v>471</v>
      </c>
      <c r="AU91" s="348" t="s">
        <v>472</v>
      </c>
      <c r="AY91" s="341" t="s">
        <v>528</v>
      </c>
      <c r="BK91" s="349">
        <f>BK92+BK141+BK148+BK178</f>
        <v>0</v>
      </c>
    </row>
    <row r="92" spans="2:65" s="339" customFormat="1" ht="22.9" customHeight="1">
      <c r="B92" s="340"/>
      <c r="D92" s="341" t="s">
        <v>471</v>
      </c>
      <c r="E92" s="350" t="s">
        <v>87</v>
      </c>
      <c r="F92" s="350" t="s">
        <v>88</v>
      </c>
      <c r="I92" s="343"/>
      <c r="J92" s="351">
        <f>BK92</f>
        <v>0</v>
      </c>
      <c r="L92" s="340"/>
      <c r="M92" s="345"/>
      <c r="P92" s="346">
        <f>SUM(P93:P140)</f>
        <v>0</v>
      </c>
      <c r="R92" s="346">
        <f>SUM(R93:R140)</f>
        <v>8.9528800000000006E-2</v>
      </c>
      <c r="T92" s="347">
        <f>SUM(T93:T140)</f>
        <v>0</v>
      </c>
      <c r="AR92" s="341" t="s">
        <v>87</v>
      </c>
      <c r="AT92" s="348" t="s">
        <v>471</v>
      </c>
      <c r="AU92" s="348" t="s">
        <v>87</v>
      </c>
      <c r="AY92" s="341" t="s">
        <v>528</v>
      </c>
      <c r="BK92" s="349">
        <f>SUM(BK93:BK140)</f>
        <v>0</v>
      </c>
    </row>
    <row r="93" spans="2:65" s="242" customFormat="1" ht="44.25" customHeight="1">
      <c r="B93" s="352"/>
      <c r="C93" s="353" t="s">
        <v>87</v>
      </c>
      <c r="D93" s="353" t="s">
        <v>529</v>
      </c>
      <c r="E93" s="354" t="s">
        <v>877</v>
      </c>
      <c r="F93" s="355" t="s">
        <v>878</v>
      </c>
      <c r="G93" s="356" t="s">
        <v>140</v>
      </c>
      <c r="H93" s="357">
        <v>30.872</v>
      </c>
      <c r="I93" s="358"/>
      <c r="J93" s="359">
        <f>ROUND(I93*H93,2)</f>
        <v>0</v>
      </c>
      <c r="K93" s="355" t="s">
        <v>532</v>
      </c>
      <c r="L93" s="243"/>
      <c r="M93" s="360" t="s">
        <v>406</v>
      </c>
      <c r="N93" s="361" t="s">
        <v>445</v>
      </c>
      <c r="P93" s="362">
        <f>O93*H93</f>
        <v>0</v>
      </c>
      <c r="Q93" s="362">
        <v>0</v>
      </c>
      <c r="R93" s="362">
        <f>Q93*H93</f>
        <v>0</v>
      </c>
      <c r="S93" s="362">
        <v>0</v>
      </c>
      <c r="T93" s="363">
        <f>S93*H93</f>
        <v>0</v>
      </c>
      <c r="AR93" s="364" t="s">
        <v>91</v>
      </c>
      <c r="AT93" s="364" t="s">
        <v>529</v>
      </c>
      <c r="AU93" s="364" t="s">
        <v>293</v>
      </c>
      <c r="AY93" s="227" t="s">
        <v>528</v>
      </c>
      <c r="BE93" s="365">
        <f>IF(N93="základní",J93,0)</f>
        <v>0</v>
      </c>
      <c r="BF93" s="365">
        <f>IF(N93="snížená",J93,0)</f>
        <v>0</v>
      </c>
      <c r="BG93" s="365">
        <f>IF(N93="zákl. přenesená",J93,0)</f>
        <v>0</v>
      </c>
      <c r="BH93" s="365">
        <f>IF(N93="sníž. přenesená",J93,0)</f>
        <v>0</v>
      </c>
      <c r="BI93" s="365">
        <f>IF(N93="nulová",J93,0)</f>
        <v>0</v>
      </c>
      <c r="BJ93" s="227" t="s">
        <v>87</v>
      </c>
      <c r="BK93" s="365">
        <f>ROUND(I93*H93,2)</f>
        <v>0</v>
      </c>
      <c r="BL93" s="227" t="s">
        <v>91</v>
      </c>
      <c r="BM93" s="364" t="s">
        <v>879</v>
      </c>
    </row>
    <row r="94" spans="2:65" s="242" customFormat="1">
      <c r="B94" s="243"/>
      <c r="D94" s="366" t="s">
        <v>534</v>
      </c>
      <c r="F94" s="367" t="s">
        <v>880</v>
      </c>
      <c r="I94" s="368"/>
      <c r="L94" s="243"/>
      <c r="M94" s="369"/>
      <c r="T94" s="267"/>
      <c r="AT94" s="227" t="s">
        <v>534</v>
      </c>
      <c r="AU94" s="227" t="s">
        <v>293</v>
      </c>
    </row>
    <row r="95" spans="2:65" s="370" customFormat="1" ht="22.5">
      <c r="B95" s="371"/>
      <c r="D95" s="372" t="s">
        <v>145</v>
      </c>
      <c r="E95" s="373" t="s">
        <v>406</v>
      </c>
      <c r="F95" s="374" t="s">
        <v>881</v>
      </c>
      <c r="H95" s="375">
        <v>61.744</v>
      </c>
      <c r="I95" s="376"/>
      <c r="L95" s="371"/>
      <c r="M95" s="377"/>
      <c r="T95" s="378"/>
      <c r="AT95" s="373" t="s">
        <v>145</v>
      </c>
      <c r="AU95" s="373" t="s">
        <v>293</v>
      </c>
      <c r="AV95" s="370" t="s">
        <v>293</v>
      </c>
      <c r="AW95" s="370" t="s">
        <v>438</v>
      </c>
      <c r="AX95" s="370" t="s">
        <v>472</v>
      </c>
      <c r="AY95" s="373" t="s">
        <v>528</v>
      </c>
    </row>
    <row r="96" spans="2:65" s="370" customFormat="1">
      <c r="B96" s="371"/>
      <c r="D96" s="372" t="s">
        <v>145</v>
      </c>
      <c r="E96" s="373" t="s">
        <v>406</v>
      </c>
      <c r="F96" s="374" t="s">
        <v>882</v>
      </c>
      <c r="H96" s="375">
        <v>30.872</v>
      </c>
      <c r="I96" s="376"/>
      <c r="L96" s="371"/>
      <c r="M96" s="377"/>
      <c r="T96" s="378"/>
      <c r="AT96" s="373" t="s">
        <v>145</v>
      </c>
      <c r="AU96" s="373" t="s">
        <v>293</v>
      </c>
      <c r="AV96" s="370" t="s">
        <v>293</v>
      </c>
      <c r="AW96" s="370" t="s">
        <v>438</v>
      </c>
      <c r="AX96" s="370" t="s">
        <v>87</v>
      </c>
      <c r="AY96" s="373" t="s">
        <v>528</v>
      </c>
    </row>
    <row r="97" spans="2:65" s="242" customFormat="1" ht="44.25" customHeight="1">
      <c r="B97" s="352"/>
      <c r="C97" s="353" t="s">
        <v>293</v>
      </c>
      <c r="D97" s="353" t="s">
        <v>529</v>
      </c>
      <c r="E97" s="354" t="s">
        <v>883</v>
      </c>
      <c r="F97" s="355" t="s">
        <v>884</v>
      </c>
      <c r="G97" s="356" t="s">
        <v>140</v>
      </c>
      <c r="H97" s="357">
        <v>27.785</v>
      </c>
      <c r="I97" s="358"/>
      <c r="J97" s="359">
        <f>ROUND(I97*H97,2)</f>
        <v>0</v>
      </c>
      <c r="K97" s="355" t="s">
        <v>532</v>
      </c>
      <c r="L97" s="243"/>
      <c r="M97" s="360" t="s">
        <v>406</v>
      </c>
      <c r="N97" s="361" t="s">
        <v>445</v>
      </c>
      <c r="P97" s="362">
        <f>O97*H97</f>
        <v>0</v>
      </c>
      <c r="Q97" s="362">
        <v>0</v>
      </c>
      <c r="R97" s="362">
        <f>Q97*H97</f>
        <v>0</v>
      </c>
      <c r="S97" s="362">
        <v>0</v>
      </c>
      <c r="T97" s="363">
        <f>S97*H97</f>
        <v>0</v>
      </c>
      <c r="AR97" s="364" t="s">
        <v>91</v>
      </c>
      <c r="AT97" s="364" t="s">
        <v>529</v>
      </c>
      <c r="AU97" s="364" t="s">
        <v>293</v>
      </c>
      <c r="AY97" s="227" t="s">
        <v>528</v>
      </c>
      <c r="BE97" s="365">
        <f>IF(N97="základní",J97,0)</f>
        <v>0</v>
      </c>
      <c r="BF97" s="365">
        <f>IF(N97="snížená",J97,0)</f>
        <v>0</v>
      </c>
      <c r="BG97" s="365">
        <f>IF(N97="zákl. přenesená",J97,0)</f>
        <v>0</v>
      </c>
      <c r="BH97" s="365">
        <f>IF(N97="sníž. přenesená",J97,0)</f>
        <v>0</v>
      </c>
      <c r="BI97" s="365">
        <f>IF(N97="nulová",J97,0)</f>
        <v>0</v>
      </c>
      <c r="BJ97" s="227" t="s">
        <v>87</v>
      </c>
      <c r="BK97" s="365">
        <f>ROUND(I97*H97,2)</f>
        <v>0</v>
      </c>
      <c r="BL97" s="227" t="s">
        <v>91</v>
      </c>
      <c r="BM97" s="364" t="s">
        <v>885</v>
      </c>
    </row>
    <row r="98" spans="2:65" s="242" customFormat="1">
      <c r="B98" s="243"/>
      <c r="D98" s="366" t="s">
        <v>534</v>
      </c>
      <c r="F98" s="367" t="s">
        <v>886</v>
      </c>
      <c r="I98" s="368"/>
      <c r="L98" s="243"/>
      <c r="M98" s="369"/>
      <c r="T98" s="267"/>
      <c r="AT98" s="227" t="s">
        <v>534</v>
      </c>
      <c r="AU98" s="227" t="s">
        <v>293</v>
      </c>
    </row>
    <row r="99" spans="2:65" s="370" customFormat="1" ht="22.5">
      <c r="B99" s="371"/>
      <c r="D99" s="372" t="s">
        <v>145</v>
      </c>
      <c r="E99" s="373" t="s">
        <v>406</v>
      </c>
      <c r="F99" s="374" t="s">
        <v>881</v>
      </c>
      <c r="H99" s="375">
        <v>61.744</v>
      </c>
      <c r="I99" s="376"/>
      <c r="L99" s="371"/>
      <c r="M99" s="377"/>
      <c r="T99" s="378"/>
      <c r="AT99" s="373" t="s">
        <v>145</v>
      </c>
      <c r="AU99" s="373" t="s">
        <v>293</v>
      </c>
      <c r="AV99" s="370" t="s">
        <v>293</v>
      </c>
      <c r="AW99" s="370" t="s">
        <v>438</v>
      </c>
      <c r="AX99" s="370" t="s">
        <v>472</v>
      </c>
      <c r="AY99" s="373" t="s">
        <v>528</v>
      </c>
    </row>
    <row r="100" spans="2:65" s="370" customFormat="1">
      <c r="B100" s="371"/>
      <c r="D100" s="372" t="s">
        <v>145</v>
      </c>
      <c r="E100" s="373" t="s">
        <v>406</v>
      </c>
      <c r="F100" s="374" t="s">
        <v>887</v>
      </c>
      <c r="H100" s="375">
        <v>27.785</v>
      </c>
      <c r="I100" s="376"/>
      <c r="L100" s="371"/>
      <c r="M100" s="377"/>
      <c r="T100" s="378"/>
      <c r="AT100" s="373" t="s">
        <v>145</v>
      </c>
      <c r="AU100" s="373" t="s">
        <v>293</v>
      </c>
      <c r="AV100" s="370" t="s">
        <v>293</v>
      </c>
      <c r="AW100" s="370" t="s">
        <v>438</v>
      </c>
      <c r="AX100" s="370" t="s">
        <v>87</v>
      </c>
      <c r="AY100" s="373" t="s">
        <v>528</v>
      </c>
    </row>
    <row r="101" spans="2:65" s="242" customFormat="1" ht="44.25" customHeight="1">
      <c r="B101" s="352"/>
      <c r="C101" s="353" t="s">
        <v>89</v>
      </c>
      <c r="D101" s="353" t="s">
        <v>529</v>
      </c>
      <c r="E101" s="354" t="s">
        <v>888</v>
      </c>
      <c r="F101" s="355" t="s">
        <v>889</v>
      </c>
      <c r="G101" s="356" t="s">
        <v>140</v>
      </c>
      <c r="H101" s="357">
        <v>3.0870000000000002</v>
      </c>
      <c r="I101" s="358"/>
      <c r="J101" s="359">
        <f>ROUND(I101*H101,2)</f>
        <v>0</v>
      </c>
      <c r="K101" s="355" t="s">
        <v>532</v>
      </c>
      <c r="L101" s="243"/>
      <c r="M101" s="360" t="s">
        <v>406</v>
      </c>
      <c r="N101" s="361" t="s">
        <v>445</v>
      </c>
      <c r="P101" s="362">
        <f>O101*H101</f>
        <v>0</v>
      </c>
      <c r="Q101" s="362">
        <v>0</v>
      </c>
      <c r="R101" s="362">
        <f>Q101*H101</f>
        <v>0</v>
      </c>
      <c r="S101" s="362">
        <v>0</v>
      </c>
      <c r="T101" s="363">
        <f>S101*H101</f>
        <v>0</v>
      </c>
      <c r="AR101" s="364" t="s">
        <v>91</v>
      </c>
      <c r="AT101" s="364" t="s">
        <v>529</v>
      </c>
      <c r="AU101" s="364" t="s">
        <v>293</v>
      </c>
      <c r="AY101" s="227" t="s">
        <v>528</v>
      </c>
      <c r="BE101" s="365">
        <f>IF(N101="základní",J101,0)</f>
        <v>0</v>
      </c>
      <c r="BF101" s="365">
        <f>IF(N101="snížená",J101,0)</f>
        <v>0</v>
      </c>
      <c r="BG101" s="365">
        <f>IF(N101="zákl. přenesená",J101,0)</f>
        <v>0</v>
      </c>
      <c r="BH101" s="365">
        <f>IF(N101="sníž. přenesená",J101,0)</f>
        <v>0</v>
      </c>
      <c r="BI101" s="365">
        <f>IF(N101="nulová",J101,0)</f>
        <v>0</v>
      </c>
      <c r="BJ101" s="227" t="s">
        <v>87</v>
      </c>
      <c r="BK101" s="365">
        <f>ROUND(I101*H101,2)</f>
        <v>0</v>
      </c>
      <c r="BL101" s="227" t="s">
        <v>91</v>
      </c>
      <c r="BM101" s="364" t="s">
        <v>890</v>
      </c>
    </row>
    <row r="102" spans="2:65" s="242" customFormat="1">
      <c r="B102" s="243"/>
      <c r="D102" s="366" t="s">
        <v>534</v>
      </c>
      <c r="F102" s="367" t="s">
        <v>891</v>
      </c>
      <c r="I102" s="368"/>
      <c r="L102" s="243"/>
      <c r="M102" s="369"/>
      <c r="T102" s="267"/>
      <c r="AT102" s="227" t="s">
        <v>534</v>
      </c>
      <c r="AU102" s="227" t="s">
        <v>293</v>
      </c>
    </row>
    <row r="103" spans="2:65" s="370" customFormat="1" ht="22.5">
      <c r="B103" s="371"/>
      <c r="D103" s="372" t="s">
        <v>145</v>
      </c>
      <c r="E103" s="373" t="s">
        <v>406</v>
      </c>
      <c r="F103" s="374" t="s">
        <v>881</v>
      </c>
      <c r="H103" s="375">
        <v>61.744</v>
      </c>
      <c r="I103" s="376"/>
      <c r="L103" s="371"/>
      <c r="M103" s="377"/>
      <c r="T103" s="378"/>
      <c r="AT103" s="373" t="s">
        <v>145</v>
      </c>
      <c r="AU103" s="373" t="s">
        <v>293</v>
      </c>
      <c r="AV103" s="370" t="s">
        <v>293</v>
      </c>
      <c r="AW103" s="370" t="s">
        <v>438</v>
      </c>
      <c r="AX103" s="370" t="s">
        <v>472</v>
      </c>
      <c r="AY103" s="373" t="s">
        <v>528</v>
      </c>
    </row>
    <row r="104" spans="2:65" s="370" customFormat="1">
      <c r="B104" s="371"/>
      <c r="D104" s="372" t="s">
        <v>145</v>
      </c>
      <c r="E104" s="373" t="s">
        <v>406</v>
      </c>
      <c r="F104" s="374" t="s">
        <v>892</v>
      </c>
      <c r="H104" s="375">
        <v>3.0870000000000002</v>
      </c>
      <c r="I104" s="376"/>
      <c r="L104" s="371"/>
      <c r="M104" s="377"/>
      <c r="T104" s="378"/>
      <c r="AT104" s="373" t="s">
        <v>145</v>
      </c>
      <c r="AU104" s="373" t="s">
        <v>293</v>
      </c>
      <c r="AV104" s="370" t="s">
        <v>293</v>
      </c>
      <c r="AW104" s="370" t="s">
        <v>438</v>
      </c>
      <c r="AX104" s="370" t="s">
        <v>87</v>
      </c>
      <c r="AY104" s="373" t="s">
        <v>528</v>
      </c>
    </row>
    <row r="105" spans="2:65" s="242" customFormat="1" ht="37.9" customHeight="1">
      <c r="B105" s="352"/>
      <c r="C105" s="353" t="s">
        <v>91</v>
      </c>
      <c r="D105" s="353" t="s">
        <v>529</v>
      </c>
      <c r="E105" s="354" t="s">
        <v>893</v>
      </c>
      <c r="F105" s="355" t="s">
        <v>894</v>
      </c>
      <c r="G105" s="356" t="s">
        <v>157</v>
      </c>
      <c r="H105" s="357">
        <v>154.36000000000001</v>
      </c>
      <c r="I105" s="358"/>
      <c r="J105" s="359">
        <f>ROUND(I105*H105,2)</f>
        <v>0</v>
      </c>
      <c r="K105" s="355" t="s">
        <v>532</v>
      </c>
      <c r="L105" s="243"/>
      <c r="M105" s="360" t="s">
        <v>406</v>
      </c>
      <c r="N105" s="361" t="s">
        <v>445</v>
      </c>
      <c r="P105" s="362">
        <f>O105*H105</f>
        <v>0</v>
      </c>
      <c r="Q105" s="362">
        <v>5.8E-4</v>
      </c>
      <c r="R105" s="362">
        <f>Q105*H105</f>
        <v>8.9528800000000006E-2</v>
      </c>
      <c r="S105" s="362">
        <v>0</v>
      </c>
      <c r="T105" s="363">
        <f>S105*H105</f>
        <v>0</v>
      </c>
      <c r="AR105" s="364" t="s">
        <v>91</v>
      </c>
      <c r="AT105" s="364" t="s">
        <v>529</v>
      </c>
      <c r="AU105" s="364" t="s">
        <v>293</v>
      </c>
      <c r="AY105" s="227" t="s">
        <v>528</v>
      </c>
      <c r="BE105" s="365">
        <f>IF(N105="základní",J105,0)</f>
        <v>0</v>
      </c>
      <c r="BF105" s="365">
        <f>IF(N105="snížená",J105,0)</f>
        <v>0</v>
      </c>
      <c r="BG105" s="365">
        <f>IF(N105="zákl. přenesená",J105,0)</f>
        <v>0</v>
      </c>
      <c r="BH105" s="365">
        <f>IF(N105="sníž. přenesená",J105,0)</f>
        <v>0</v>
      </c>
      <c r="BI105" s="365">
        <f>IF(N105="nulová",J105,0)</f>
        <v>0</v>
      </c>
      <c r="BJ105" s="227" t="s">
        <v>87</v>
      </c>
      <c r="BK105" s="365">
        <f>ROUND(I105*H105,2)</f>
        <v>0</v>
      </c>
      <c r="BL105" s="227" t="s">
        <v>91</v>
      </c>
      <c r="BM105" s="364" t="s">
        <v>895</v>
      </c>
    </row>
    <row r="106" spans="2:65" s="242" customFormat="1">
      <c r="B106" s="243"/>
      <c r="D106" s="366" t="s">
        <v>534</v>
      </c>
      <c r="F106" s="367" t="s">
        <v>896</v>
      </c>
      <c r="I106" s="368"/>
      <c r="L106" s="243"/>
      <c r="M106" s="369"/>
      <c r="T106" s="267"/>
      <c r="AT106" s="227" t="s">
        <v>534</v>
      </c>
      <c r="AU106" s="227" t="s">
        <v>293</v>
      </c>
    </row>
    <row r="107" spans="2:65" s="370" customFormat="1" ht="22.5">
      <c r="B107" s="371"/>
      <c r="D107" s="372" t="s">
        <v>145</v>
      </c>
      <c r="E107" s="373" t="s">
        <v>406</v>
      </c>
      <c r="F107" s="374" t="s">
        <v>897</v>
      </c>
      <c r="H107" s="375">
        <v>154.36000000000001</v>
      </c>
      <c r="I107" s="376"/>
      <c r="L107" s="371"/>
      <c r="M107" s="377"/>
      <c r="T107" s="378"/>
      <c r="AT107" s="373" t="s">
        <v>145</v>
      </c>
      <c r="AU107" s="373" t="s">
        <v>293</v>
      </c>
      <c r="AV107" s="370" t="s">
        <v>293</v>
      </c>
      <c r="AW107" s="370" t="s">
        <v>438</v>
      </c>
      <c r="AX107" s="370" t="s">
        <v>87</v>
      </c>
      <c r="AY107" s="373" t="s">
        <v>528</v>
      </c>
    </row>
    <row r="108" spans="2:65" s="242" customFormat="1" ht="37.9" customHeight="1">
      <c r="B108" s="352"/>
      <c r="C108" s="353" t="s">
        <v>93</v>
      </c>
      <c r="D108" s="353" t="s">
        <v>529</v>
      </c>
      <c r="E108" s="354" t="s">
        <v>898</v>
      </c>
      <c r="F108" s="355" t="s">
        <v>899</v>
      </c>
      <c r="G108" s="356" t="s">
        <v>157</v>
      </c>
      <c r="H108" s="357">
        <v>154.36000000000001</v>
      </c>
      <c r="I108" s="358"/>
      <c r="J108" s="359">
        <f>ROUND(I108*H108,2)</f>
        <v>0</v>
      </c>
      <c r="K108" s="355" t="s">
        <v>532</v>
      </c>
      <c r="L108" s="243"/>
      <c r="M108" s="360" t="s">
        <v>406</v>
      </c>
      <c r="N108" s="361" t="s">
        <v>445</v>
      </c>
      <c r="P108" s="362">
        <f>O108*H108</f>
        <v>0</v>
      </c>
      <c r="Q108" s="362">
        <v>0</v>
      </c>
      <c r="R108" s="362">
        <f>Q108*H108</f>
        <v>0</v>
      </c>
      <c r="S108" s="362">
        <v>0</v>
      </c>
      <c r="T108" s="363">
        <f>S108*H108</f>
        <v>0</v>
      </c>
      <c r="AR108" s="364" t="s">
        <v>91</v>
      </c>
      <c r="AT108" s="364" t="s">
        <v>529</v>
      </c>
      <c r="AU108" s="364" t="s">
        <v>293</v>
      </c>
      <c r="AY108" s="227" t="s">
        <v>528</v>
      </c>
      <c r="BE108" s="365">
        <f>IF(N108="základní",J108,0)</f>
        <v>0</v>
      </c>
      <c r="BF108" s="365">
        <f>IF(N108="snížená",J108,0)</f>
        <v>0</v>
      </c>
      <c r="BG108" s="365">
        <f>IF(N108="zákl. přenesená",J108,0)</f>
        <v>0</v>
      </c>
      <c r="BH108" s="365">
        <f>IF(N108="sníž. přenesená",J108,0)</f>
        <v>0</v>
      </c>
      <c r="BI108" s="365">
        <f>IF(N108="nulová",J108,0)</f>
        <v>0</v>
      </c>
      <c r="BJ108" s="227" t="s">
        <v>87</v>
      </c>
      <c r="BK108" s="365">
        <f>ROUND(I108*H108,2)</f>
        <v>0</v>
      </c>
      <c r="BL108" s="227" t="s">
        <v>91</v>
      </c>
      <c r="BM108" s="364" t="s">
        <v>900</v>
      </c>
    </row>
    <row r="109" spans="2:65" s="242" customFormat="1">
      <c r="B109" s="243"/>
      <c r="D109" s="366" t="s">
        <v>534</v>
      </c>
      <c r="F109" s="367" t="s">
        <v>901</v>
      </c>
      <c r="I109" s="368"/>
      <c r="L109" s="243"/>
      <c r="M109" s="369"/>
      <c r="T109" s="267"/>
      <c r="AT109" s="227" t="s">
        <v>534</v>
      </c>
      <c r="AU109" s="227" t="s">
        <v>293</v>
      </c>
    </row>
    <row r="110" spans="2:65" s="242" customFormat="1" ht="62.65" customHeight="1">
      <c r="B110" s="352"/>
      <c r="C110" s="353" t="s">
        <v>580</v>
      </c>
      <c r="D110" s="353" t="s">
        <v>529</v>
      </c>
      <c r="E110" s="354" t="s">
        <v>621</v>
      </c>
      <c r="F110" s="355" t="s">
        <v>622</v>
      </c>
      <c r="G110" s="356" t="s">
        <v>140</v>
      </c>
      <c r="H110" s="357">
        <v>5.9059999999999997</v>
      </c>
      <c r="I110" s="358"/>
      <c r="J110" s="359">
        <f>ROUND(I110*H110,2)</f>
        <v>0</v>
      </c>
      <c r="K110" s="355" t="s">
        <v>532</v>
      </c>
      <c r="L110" s="243"/>
      <c r="M110" s="360" t="s">
        <v>406</v>
      </c>
      <c r="N110" s="361" t="s">
        <v>445</v>
      </c>
      <c r="P110" s="362">
        <f>O110*H110</f>
        <v>0</v>
      </c>
      <c r="Q110" s="362">
        <v>0</v>
      </c>
      <c r="R110" s="362">
        <f>Q110*H110</f>
        <v>0</v>
      </c>
      <c r="S110" s="362">
        <v>0</v>
      </c>
      <c r="T110" s="363">
        <f>S110*H110</f>
        <v>0</v>
      </c>
      <c r="AR110" s="364" t="s">
        <v>91</v>
      </c>
      <c r="AT110" s="364" t="s">
        <v>529</v>
      </c>
      <c r="AU110" s="364" t="s">
        <v>293</v>
      </c>
      <c r="AY110" s="227" t="s">
        <v>528</v>
      </c>
      <c r="BE110" s="365">
        <f>IF(N110="základní",J110,0)</f>
        <v>0</v>
      </c>
      <c r="BF110" s="365">
        <f>IF(N110="snížená",J110,0)</f>
        <v>0</v>
      </c>
      <c r="BG110" s="365">
        <f>IF(N110="zákl. přenesená",J110,0)</f>
        <v>0</v>
      </c>
      <c r="BH110" s="365">
        <f>IF(N110="sníž. přenesená",J110,0)</f>
        <v>0</v>
      </c>
      <c r="BI110" s="365">
        <f>IF(N110="nulová",J110,0)</f>
        <v>0</v>
      </c>
      <c r="BJ110" s="227" t="s">
        <v>87</v>
      </c>
      <c r="BK110" s="365">
        <f>ROUND(I110*H110,2)</f>
        <v>0</v>
      </c>
      <c r="BL110" s="227" t="s">
        <v>91</v>
      </c>
      <c r="BM110" s="364" t="s">
        <v>902</v>
      </c>
    </row>
    <row r="111" spans="2:65" s="242" customFormat="1">
      <c r="B111" s="243"/>
      <c r="D111" s="366" t="s">
        <v>534</v>
      </c>
      <c r="F111" s="367" t="s">
        <v>624</v>
      </c>
      <c r="I111" s="368"/>
      <c r="L111" s="243"/>
      <c r="M111" s="369"/>
      <c r="T111" s="267"/>
      <c r="AT111" s="227" t="s">
        <v>534</v>
      </c>
      <c r="AU111" s="227" t="s">
        <v>293</v>
      </c>
    </row>
    <row r="112" spans="2:65" s="370" customFormat="1">
      <c r="B112" s="371"/>
      <c r="D112" s="372" t="s">
        <v>145</v>
      </c>
      <c r="E112" s="373" t="s">
        <v>406</v>
      </c>
      <c r="F112" s="374" t="s">
        <v>903</v>
      </c>
      <c r="H112" s="375">
        <v>61.744</v>
      </c>
      <c r="I112" s="376"/>
      <c r="L112" s="371"/>
      <c r="M112" s="377"/>
      <c r="T112" s="378"/>
      <c r="AT112" s="373" t="s">
        <v>145</v>
      </c>
      <c r="AU112" s="373" t="s">
        <v>293</v>
      </c>
      <c r="AV112" s="370" t="s">
        <v>293</v>
      </c>
      <c r="AW112" s="370" t="s">
        <v>438</v>
      </c>
      <c r="AX112" s="370" t="s">
        <v>472</v>
      </c>
      <c r="AY112" s="373" t="s">
        <v>528</v>
      </c>
    </row>
    <row r="113" spans="2:65" s="370" customFormat="1">
      <c r="B113" s="371"/>
      <c r="D113" s="372" t="s">
        <v>145</v>
      </c>
      <c r="E113" s="373" t="s">
        <v>406</v>
      </c>
      <c r="F113" s="374" t="s">
        <v>904</v>
      </c>
      <c r="H113" s="375">
        <v>-41.783000000000001</v>
      </c>
      <c r="I113" s="376"/>
      <c r="L113" s="371"/>
      <c r="M113" s="377"/>
      <c r="T113" s="378"/>
      <c r="AT113" s="373" t="s">
        <v>145</v>
      </c>
      <c r="AU113" s="373" t="s">
        <v>293</v>
      </c>
      <c r="AV113" s="370" t="s">
        <v>293</v>
      </c>
      <c r="AW113" s="370" t="s">
        <v>438</v>
      </c>
      <c r="AX113" s="370" t="s">
        <v>472</v>
      </c>
      <c r="AY113" s="373" t="s">
        <v>528</v>
      </c>
    </row>
    <row r="114" spans="2:65" s="370" customFormat="1">
      <c r="B114" s="371"/>
      <c r="D114" s="372" t="s">
        <v>145</v>
      </c>
      <c r="E114" s="373" t="s">
        <v>406</v>
      </c>
      <c r="F114" s="374" t="s">
        <v>905</v>
      </c>
      <c r="H114" s="375">
        <v>-14.055</v>
      </c>
      <c r="I114" s="376"/>
      <c r="L114" s="371"/>
      <c r="M114" s="377"/>
      <c r="T114" s="378"/>
      <c r="AT114" s="373" t="s">
        <v>145</v>
      </c>
      <c r="AU114" s="373" t="s">
        <v>293</v>
      </c>
      <c r="AV114" s="370" t="s">
        <v>293</v>
      </c>
      <c r="AW114" s="370" t="s">
        <v>438</v>
      </c>
      <c r="AX114" s="370" t="s">
        <v>472</v>
      </c>
      <c r="AY114" s="373" t="s">
        <v>528</v>
      </c>
    </row>
    <row r="115" spans="2:65" s="387" customFormat="1">
      <c r="B115" s="388"/>
      <c r="D115" s="372" t="s">
        <v>145</v>
      </c>
      <c r="E115" s="389" t="s">
        <v>406</v>
      </c>
      <c r="F115" s="390" t="s">
        <v>577</v>
      </c>
      <c r="H115" s="391">
        <v>5.9059999999999988</v>
      </c>
      <c r="I115" s="392"/>
      <c r="L115" s="388"/>
      <c r="M115" s="393"/>
      <c r="T115" s="394"/>
      <c r="AT115" s="389" t="s">
        <v>145</v>
      </c>
      <c r="AU115" s="389" t="s">
        <v>293</v>
      </c>
      <c r="AV115" s="387" t="s">
        <v>91</v>
      </c>
      <c r="AW115" s="387" t="s">
        <v>438</v>
      </c>
      <c r="AX115" s="387" t="s">
        <v>87</v>
      </c>
      <c r="AY115" s="389" t="s">
        <v>528</v>
      </c>
    </row>
    <row r="116" spans="2:65" s="242" customFormat="1" ht="44.25" customHeight="1">
      <c r="B116" s="352"/>
      <c r="C116" s="353" t="s">
        <v>587</v>
      </c>
      <c r="D116" s="353" t="s">
        <v>529</v>
      </c>
      <c r="E116" s="354" t="s">
        <v>630</v>
      </c>
      <c r="F116" s="355" t="s">
        <v>631</v>
      </c>
      <c r="G116" s="356" t="s">
        <v>343</v>
      </c>
      <c r="H116" s="357">
        <v>11.811999999999999</v>
      </c>
      <c r="I116" s="358"/>
      <c r="J116" s="359">
        <f>ROUND(I116*H116,2)</f>
        <v>0</v>
      </c>
      <c r="K116" s="355" t="s">
        <v>532</v>
      </c>
      <c r="L116" s="243"/>
      <c r="M116" s="360" t="s">
        <v>406</v>
      </c>
      <c r="N116" s="361" t="s">
        <v>445</v>
      </c>
      <c r="P116" s="362">
        <f>O116*H116</f>
        <v>0</v>
      </c>
      <c r="Q116" s="362">
        <v>0</v>
      </c>
      <c r="R116" s="362">
        <f>Q116*H116</f>
        <v>0</v>
      </c>
      <c r="S116" s="362">
        <v>0</v>
      </c>
      <c r="T116" s="363">
        <f>S116*H116</f>
        <v>0</v>
      </c>
      <c r="AR116" s="364" t="s">
        <v>91</v>
      </c>
      <c r="AT116" s="364" t="s">
        <v>529</v>
      </c>
      <c r="AU116" s="364" t="s">
        <v>293</v>
      </c>
      <c r="AY116" s="227" t="s">
        <v>528</v>
      </c>
      <c r="BE116" s="365">
        <f>IF(N116="základní",J116,0)</f>
        <v>0</v>
      </c>
      <c r="BF116" s="365">
        <f>IF(N116="snížená",J116,0)</f>
        <v>0</v>
      </c>
      <c r="BG116" s="365">
        <f>IF(N116="zákl. přenesená",J116,0)</f>
        <v>0</v>
      </c>
      <c r="BH116" s="365">
        <f>IF(N116="sníž. přenesená",J116,0)</f>
        <v>0</v>
      </c>
      <c r="BI116" s="365">
        <f>IF(N116="nulová",J116,0)</f>
        <v>0</v>
      </c>
      <c r="BJ116" s="227" t="s">
        <v>87</v>
      </c>
      <c r="BK116" s="365">
        <f>ROUND(I116*H116,2)</f>
        <v>0</v>
      </c>
      <c r="BL116" s="227" t="s">
        <v>91</v>
      </c>
      <c r="BM116" s="364" t="s">
        <v>906</v>
      </c>
    </row>
    <row r="117" spans="2:65" s="242" customFormat="1">
      <c r="B117" s="243"/>
      <c r="D117" s="366" t="s">
        <v>534</v>
      </c>
      <c r="F117" s="367" t="s">
        <v>633</v>
      </c>
      <c r="I117" s="368"/>
      <c r="L117" s="243"/>
      <c r="M117" s="369"/>
      <c r="T117" s="267"/>
      <c r="AT117" s="227" t="s">
        <v>534</v>
      </c>
      <c r="AU117" s="227" t="s">
        <v>293</v>
      </c>
    </row>
    <row r="118" spans="2:65" s="370" customFormat="1">
      <c r="B118" s="371"/>
      <c r="D118" s="372" t="s">
        <v>145</v>
      </c>
      <c r="E118" s="373" t="s">
        <v>406</v>
      </c>
      <c r="F118" s="374" t="s">
        <v>903</v>
      </c>
      <c r="H118" s="375">
        <v>61.744</v>
      </c>
      <c r="I118" s="376"/>
      <c r="L118" s="371"/>
      <c r="M118" s="377"/>
      <c r="T118" s="378"/>
      <c r="AT118" s="373" t="s">
        <v>145</v>
      </c>
      <c r="AU118" s="373" t="s">
        <v>293</v>
      </c>
      <c r="AV118" s="370" t="s">
        <v>293</v>
      </c>
      <c r="AW118" s="370" t="s">
        <v>438</v>
      </c>
      <c r="AX118" s="370" t="s">
        <v>472</v>
      </c>
      <c r="AY118" s="373" t="s">
        <v>528</v>
      </c>
    </row>
    <row r="119" spans="2:65" s="370" customFormat="1">
      <c r="B119" s="371"/>
      <c r="D119" s="372" t="s">
        <v>145</v>
      </c>
      <c r="E119" s="373" t="s">
        <v>406</v>
      </c>
      <c r="F119" s="374" t="s">
        <v>904</v>
      </c>
      <c r="H119" s="375">
        <v>-41.783000000000001</v>
      </c>
      <c r="I119" s="376"/>
      <c r="L119" s="371"/>
      <c r="M119" s="377"/>
      <c r="T119" s="378"/>
      <c r="AT119" s="373" t="s">
        <v>145</v>
      </c>
      <c r="AU119" s="373" t="s">
        <v>293</v>
      </c>
      <c r="AV119" s="370" t="s">
        <v>293</v>
      </c>
      <c r="AW119" s="370" t="s">
        <v>438</v>
      </c>
      <c r="AX119" s="370" t="s">
        <v>472</v>
      </c>
      <c r="AY119" s="373" t="s">
        <v>528</v>
      </c>
    </row>
    <row r="120" spans="2:65" s="370" customFormat="1">
      <c r="B120" s="371"/>
      <c r="D120" s="372" t="s">
        <v>145</v>
      </c>
      <c r="E120" s="373" t="s">
        <v>406</v>
      </c>
      <c r="F120" s="374" t="s">
        <v>905</v>
      </c>
      <c r="H120" s="375">
        <v>-14.055</v>
      </c>
      <c r="I120" s="376"/>
      <c r="L120" s="371"/>
      <c r="M120" s="377"/>
      <c r="T120" s="378"/>
      <c r="AT120" s="373" t="s">
        <v>145</v>
      </c>
      <c r="AU120" s="373" t="s">
        <v>293</v>
      </c>
      <c r="AV120" s="370" t="s">
        <v>293</v>
      </c>
      <c r="AW120" s="370" t="s">
        <v>438</v>
      </c>
      <c r="AX120" s="370" t="s">
        <v>472</v>
      </c>
      <c r="AY120" s="373" t="s">
        <v>528</v>
      </c>
    </row>
    <row r="121" spans="2:65" s="387" customFormat="1">
      <c r="B121" s="388"/>
      <c r="D121" s="372" t="s">
        <v>145</v>
      </c>
      <c r="E121" s="389" t="s">
        <v>406</v>
      </c>
      <c r="F121" s="390" t="s">
        <v>577</v>
      </c>
      <c r="H121" s="391">
        <v>5.9059999999999988</v>
      </c>
      <c r="I121" s="392"/>
      <c r="L121" s="388"/>
      <c r="M121" s="393"/>
      <c r="T121" s="394"/>
      <c r="AT121" s="389" t="s">
        <v>145</v>
      </c>
      <c r="AU121" s="389" t="s">
        <v>293</v>
      </c>
      <c r="AV121" s="387" t="s">
        <v>91</v>
      </c>
      <c r="AW121" s="387" t="s">
        <v>438</v>
      </c>
      <c r="AX121" s="387" t="s">
        <v>87</v>
      </c>
      <c r="AY121" s="389" t="s">
        <v>528</v>
      </c>
    </row>
    <row r="122" spans="2:65" s="370" customFormat="1">
      <c r="B122" s="371"/>
      <c r="D122" s="372" t="s">
        <v>145</v>
      </c>
      <c r="F122" s="374" t="s">
        <v>907</v>
      </c>
      <c r="H122" s="375">
        <v>11.811999999999999</v>
      </c>
      <c r="I122" s="376"/>
      <c r="L122" s="371"/>
      <c r="M122" s="377"/>
      <c r="T122" s="378"/>
      <c r="AT122" s="373" t="s">
        <v>145</v>
      </c>
      <c r="AU122" s="373" t="s">
        <v>293</v>
      </c>
      <c r="AV122" s="370" t="s">
        <v>293</v>
      </c>
      <c r="AW122" s="370" t="s">
        <v>414</v>
      </c>
      <c r="AX122" s="370" t="s">
        <v>87</v>
      </c>
      <c r="AY122" s="373" t="s">
        <v>528</v>
      </c>
    </row>
    <row r="123" spans="2:65" s="242" customFormat="1" ht="37.9" customHeight="1">
      <c r="B123" s="352"/>
      <c r="C123" s="353" t="s">
        <v>95</v>
      </c>
      <c r="D123" s="353" t="s">
        <v>529</v>
      </c>
      <c r="E123" s="354" t="s">
        <v>636</v>
      </c>
      <c r="F123" s="355" t="s">
        <v>637</v>
      </c>
      <c r="G123" s="356" t="s">
        <v>140</v>
      </c>
      <c r="H123" s="357">
        <v>5.9059999999999997</v>
      </c>
      <c r="I123" s="358"/>
      <c r="J123" s="359">
        <f>ROUND(I123*H123,2)</f>
        <v>0</v>
      </c>
      <c r="K123" s="355" t="s">
        <v>532</v>
      </c>
      <c r="L123" s="243"/>
      <c r="M123" s="360" t="s">
        <v>406</v>
      </c>
      <c r="N123" s="361" t="s">
        <v>445</v>
      </c>
      <c r="P123" s="362">
        <f>O123*H123</f>
        <v>0</v>
      </c>
      <c r="Q123" s="362">
        <v>0</v>
      </c>
      <c r="R123" s="362">
        <f>Q123*H123</f>
        <v>0</v>
      </c>
      <c r="S123" s="362">
        <v>0</v>
      </c>
      <c r="T123" s="363">
        <f>S123*H123</f>
        <v>0</v>
      </c>
      <c r="AR123" s="364" t="s">
        <v>91</v>
      </c>
      <c r="AT123" s="364" t="s">
        <v>529</v>
      </c>
      <c r="AU123" s="364" t="s">
        <v>293</v>
      </c>
      <c r="AY123" s="227" t="s">
        <v>528</v>
      </c>
      <c r="BE123" s="365">
        <f>IF(N123="základní",J123,0)</f>
        <v>0</v>
      </c>
      <c r="BF123" s="365">
        <f>IF(N123="snížená",J123,0)</f>
        <v>0</v>
      </c>
      <c r="BG123" s="365">
        <f>IF(N123="zákl. přenesená",J123,0)</f>
        <v>0</v>
      </c>
      <c r="BH123" s="365">
        <f>IF(N123="sníž. přenesená",J123,0)</f>
        <v>0</v>
      </c>
      <c r="BI123" s="365">
        <f>IF(N123="nulová",J123,0)</f>
        <v>0</v>
      </c>
      <c r="BJ123" s="227" t="s">
        <v>87</v>
      </c>
      <c r="BK123" s="365">
        <f>ROUND(I123*H123,2)</f>
        <v>0</v>
      </c>
      <c r="BL123" s="227" t="s">
        <v>91</v>
      </c>
      <c r="BM123" s="364" t="s">
        <v>908</v>
      </c>
    </row>
    <row r="124" spans="2:65" s="242" customFormat="1">
      <c r="B124" s="243"/>
      <c r="D124" s="366" t="s">
        <v>534</v>
      </c>
      <c r="F124" s="367" t="s">
        <v>639</v>
      </c>
      <c r="I124" s="368"/>
      <c r="L124" s="243"/>
      <c r="M124" s="369"/>
      <c r="T124" s="267"/>
      <c r="AT124" s="227" t="s">
        <v>534</v>
      </c>
      <c r="AU124" s="227" t="s">
        <v>293</v>
      </c>
    </row>
    <row r="125" spans="2:65" s="370" customFormat="1">
      <c r="B125" s="371"/>
      <c r="D125" s="372" t="s">
        <v>145</v>
      </c>
      <c r="E125" s="373" t="s">
        <v>406</v>
      </c>
      <c r="F125" s="374" t="s">
        <v>903</v>
      </c>
      <c r="H125" s="375">
        <v>61.744</v>
      </c>
      <c r="I125" s="376"/>
      <c r="L125" s="371"/>
      <c r="M125" s="377"/>
      <c r="T125" s="378"/>
      <c r="AT125" s="373" t="s">
        <v>145</v>
      </c>
      <c r="AU125" s="373" t="s">
        <v>293</v>
      </c>
      <c r="AV125" s="370" t="s">
        <v>293</v>
      </c>
      <c r="AW125" s="370" t="s">
        <v>438</v>
      </c>
      <c r="AX125" s="370" t="s">
        <v>472</v>
      </c>
      <c r="AY125" s="373" t="s">
        <v>528</v>
      </c>
    </row>
    <row r="126" spans="2:65" s="370" customFormat="1">
      <c r="B126" s="371"/>
      <c r="D126" s="372" t="s">
        <v>145</v>
      </c>
      <c r="E126" s="373" t="s">
        <v>406</v>
      </c>
      <c r="F126" s="374" t="s">
        <v>904</v>
      </c>
      <c r="H126" s="375">
        <v>-41.783000000000001</v>
      </c>
      <c r="I126" s="376"/>
      <c r="L126" s="371"/>
      <c r="M126" s="377"/>
      <c r="T126" s="378"/>
      <c r="AT126" s="373" t="s">
        <v>145</v>
      </c>
      <c r="AU126" s="373" t="s">
        <v>293</v>
      </c>
      <c r="AV126" s="370" t="s">
        <v>293</v>
      </c>
      <c r="AW126" s="370" t="s">
        <v>438</v>
      </c>
      <c r="AX126" s="370" t="s">
        <v>472</v>
      </c>
      <c r="AY126" s="373" t="s">
        <v>528</v>
      </c>
    </row>
    <row r="127" spans="2:65" s="370" customFormat="1">
      <c r="B127" s="371"/>
      <c r="D127" s="372" t="s">
        <v>145</v>
      </c>
      <c r="E127" s="373" t="s">
        <v>406</v>
      </c>
      <c r="F127" s="374" t="s">
        <v>905</v>
      </c>
      <c r="H127" s="375">
        <v>-14.055</v>
      </c>
      <c r="I127" s="376"/>
      <c r="L127" s="371"/>
      <c r="M127" s="377"/>
      <c r="T127" s="378"/>
      <c r="AT127" s="373" t="s">
        <v>145</v>
      </c>
      <c r="AU127" s="373" t="s">
        <v>293</v>
      </c>
      <c r="AV127" s="370" t="s">
        <v>293</v>
      </c>
      <c r="AW127" s="370" t="s">
        <v>438</v>
      </c>
      <c r="AX127" s="370" t="s">
        <v>472</v>
      </c>
      <c r="AY127" s="373" t="s">
        <v>528</v>
      </c>
    </row>
    <row r="128" spans="2:65" s="387" customFormat="1">
      <c r="B128" s="388"/>
      <c r="D128" s="372" t="s">
        <v>145</v>
      </c>
      <c r="E128" s="389" t="s">
        <v>406</v>
      </c>
      <c r="F128" s="390" t="s">
        <v>577</v>
      </c>
      <c r="H128" s="391">
        <v>5.9059999999999988</v>
      </c>
      <c r="I128" s="392"/>
      <c r="L128" s="388"/>
      <c r="M128" s="393"/>
      <c r="T128" s="394"/>
      <c r="AT128" s="389" t="s">
        <v>145</v>
      </c>
      <c r="AU128" s="389" t="s">
        <v>293</v>
      </c>
      <c r="AV128" s="387" t="s">
        <v>91</v>
      </c>
      <c r="AW128" s="387" t="s">
        <v>438</v>
      </c>
      <c r="AX128" s="387" t="s">
        <v>87</v>
      </c>
      <c r="AY128" s="389" t="s">
        <v>528</v>
      </c>
    </row>
    <row r="129" spans="2:65" s="242" customFormat="1" ht="44.25" customHeight="1">
      <c r="B129" s="352"/>
      <c r="C129" s="353" t="s">
        <v>600</v>
      </c>
      <c r="D129" s="353" t="s">
        <v>529</v>
      </c>
      <c r="E129" s="354" t="s">
        <v>641</v>
      </c>
      <c r="F129" s="355" t="s">
        <v>642</v>
      </c>
      <c r="G129" s="356" t="s">
        <v>140</v>
      </c>
      <c r="H129" s="357">
        <v>41.783000000000001</v>
      </c>
      <c r="I129" s="358"/>
      <c r="J129" s="359">
        <f>ROUND(I129*H129,2)</f>
        <v>0</v>
      </c>
      <c r="K129" s="355" t="s">
        <v>532</v>
      </c>
      <c r="L129" s="243"/>
      <c r="M129" s="360" t="s">
        <v>406</v>
      </c>
      <c r="N129" s="361" t="s">
        <v>445</v>
      </c>
      <c r="P129" s="362">
        <f>O129*H129</f>
        <v>0</v>
      </c>
      <c r="Q129" s="362">
        <v>0</v>
      </c>
      <c r="R129" s="362">
        <f>Q129*H129</f>
        <v>0</v>
      </c>
      <c r="S129" s="362">
        <v>0</v>
      </c>
      <c r="T129" s="363">
        <f>S129*H129</f>
        <v>0</v>
      </c>
      <c r="AR129" s="364" t="s">
        <v>91</v>
      </c>
      <c r="AT129" s="364" t="s">
        <v>529</v>
      </c>
      <c r="AU129" s="364" t="s">
        <v>293</v>
      </c>
      <c r="AY129" s="227" t="s">
        <v>528</v>
      </c>
      <c r="BE129" s="365">
        <f>IF(N129="základní",J129,0)</f>
        <v>0</v>
      </c>
      <c r="BF129" s="365">
        <f>IF(N129="snížená",J129,0)</f>
        <v>0</v>
      </c>
      <c r="BG129" s="365">
        <f>IF(N129="zákl. přenesená",J129,0)</f>
        <v>0</v>
      </c>
      <c r="BH129" s="365">
        <f>IF(N129="sníž. přenesená",J129,0)</f>
        <v>0</v>
      </c>
      <c r="BI129" s="365">
        <f>IF(N129="nulová",J129,0)</f>
        <v>0</v>
      </c>
      <c r="BJ129" s="227" t="s">
        <v>87</v>
      </c>
      <c r="BK129" s="365">
        <f>ROUND(I129*H129,2)</f>
        <v>0</v>
      </c>
      <c r="BL129" s="227" t="s">
        <v>91</v>
      </c>
      <c r="BM129" s="364" t="s">
        <v>909</v>
      </c>
    </row>
    <row r="130" spans="2:65" s="242" customFormat="1">
      <c r="B130" s="243"/>
      <c r="D130" s="366" t="s">
        <v>534</v>
      </c>
      <c r="F130" s="367" t="s">
        <v>644</v>
      </c>
      <c r="I130" s="368"/>
      <c r="L130" s="243"/>
      <c r="M130" s="369"/>
      <c r="T130" s="267"/>
      <c r="AT130" s="227" t="s">
        <v>534</v>
      </c>
      <c r="AU130" s="227" t="s">
        <v>293</v>
      </c>
    </row>
    <row r="131" spans="2:65" s="370" customFormat="1">
      <c r="B131" s="371"/>
      <c r="D131" s="372" t="s">
        <v>145</v>
      </c>
      <c r="E131" s="373" t="s">
        <v>406</v>
      </c>
      <c r="F131" s="374" t="s">
        <v>903</v>
      </c>
      <c r="H131" s="375">
        <v>61.744</v>
      </c>
      <c r="I131" s="376"/>
      <c r="L131" s="371"/>
      <c r="M131" s="377"/>
      <c r="T131" s="378"/>
      <c r="AT131" s="373" t="s">
        <v>145</v>
      </c>
      <c r="AU131" s="373" t="s">
        <v>293</v>
      </c>
      <c r="AV131" s="370" t="s">
        <v>293</v>
      </c>
      <c r="AW131" s="370" t="s">
        <v>438</v>
      </c>
      <c r="AX131" s="370" t="s">
        <v>472</v>
      </c>
      <c r="AY131" s="373" t="s">
        <v>528</v>
      </c>
    </row>
    <row r="132" spans="2:65" s="370" customFormat="1">
      <c r="B132" s="371"/>
      <c r="D132" s="372" t="s">
        <v>145</v>
      </c>
      <c r="E132" s="373" t="s">
        <v>406</v>
      </c>
      <c r="F132" s="374" t="s">
        <v>910</v>
      </c>
      <c r="H132" s="375">
        <v>-4.6779999999999999</v>
      </c>
      <c r="I132" s="376"/>
      <c r="L132" s="371"/>
      <c r="M132" s="377"/>
      <c r="T132" s="378"/>
      <c r="AT132" s="373" t="s">
        <v>145</v>
      </c>
      <c r="AU132" s="373" t="s">
        <v>293</v>
      </c>
      <c r="AV132" s="370" t="s">
        <v>293</v>
      </c>
      <c r="AW132" s="370" t="s">
        <v>438</v>
      </c>
      <c r="AX132" s="370" t="s">
        <v>472</v>
      </c>
      <c r="AY132" s="373" t="s">
        <v>528</v>
      </c>
    </row>
    <row r="133" spans="2:65" s="370" customFormat="1">
      <c r="B133" s="371"/>
      <c r="D133" s="372" t="s">
        <v>145</v>
      </c>
      <c r="E133" s="373" t="s">
        <v>406</v>
      </c>
      <c r="F133" s="374" t="s">
        <v>911</v>
      </c>
      <c r="H133" s="375">
        <v>-14.867000000000001</v>
      </c>
      <c r="I133" s="376"/>
      <c r="L133" s="371"/>
      <c r="M133" s="377"/>
      <c r="T133" s="378"/>
      <c r="AT133" s="373" t="s">
        <v>145</v>
      </c>
      <c r="AU133" s="373" t="s">
        <v>293</v>
      </c>
      <c r="AV133" s="370" t="s">
        <v>293</v>
      </c>
      <c r="AW133" s="370" t="s">
        <v>438</v>
      </c>
      <c r="AX133" s="370" t="s">
        <v>472</v>
      </c>
      <c r="AY133" s="373" t="s">
        <v>528</v>
      </c>
    </row>
    <row r="134" spans="2:65" s="370" customFormat="1">
      <c r="B134" s="371"/>
      <c r="D134" s="372" t="s">
        <v>145</v>
      </c>
      <c r="E134" s="373" t="s">
        <v>406</v>
      </c>
      <c r="F134" s="374" t="s">
        <v>912</v>
      </c>
      <c r="H134" s="375">
        <v>-0.41599999999999998</v>
      </c>
      <c r="I134" s="376"/>
      <c r="L134" s="371"/>
      <c r="M134" s="377"/>
      <c r="T134" s="378"/>
      <c r="AT134" s="373" t="s">
        <v>145</v>
      </c>
      <c r="AU134" s="373" t="s">
        <v>293</v>
      </c>
      <c r="AV134" s="370" t="s">
        <v>293</v>
      </c>
      <c r="AW134" s="370" t="s">
        <v>438</v>
      </c>
      <c r="AX134" s="370" t="s">
        <v>472</v>
      </c>
      <c r="AY134" s="373" t="s">
        <v>528</v>
      </c>
    </row>
    <row r="135" spans="2:65" s="387" customFormat="1">
      <c r="B135" s="388"/>
      <c r="D135" s="372" t="s">
        <v>145</v>
      </c>
      <c r="E135" s="389" t="s">
        <v>406</v>
      </c>
      <c r="F135" s="390" t="s">
        <v>577</v>
      </c>
      <c r="H135" s="391">
        <v>41.783000000000001</v>
      </c>
      <c r="I135" s="392"/>
      <c r="L135" s="388"/>
      <c r="M135" s="393"/>
      <c r="T135" s="394"/>
      <c r="AT135" s="389" t="s">
        <v>145</v>
      </c>
      <c r="AU135" s="389" t="s">
        <v>293</v>
      </c>
      <c r="AV135" s="387" t="s">
        <v>91</v>
      </c>
      <c r="AW135" s="387" t="s">
        <v>438</v>
      </c>
      <c r="AX135" s="387" t="s">
        <v>87</v>
      </c>
      <c r="AY135" s="389" t="s">
        <v>528</v>
      </c>
    </row>
    <row r="136" spans="2:65" s="242" customFormat="1" ht="66.75" customHeight="1">
      <c r="B136" s="352"/>
      <c r="C136" s="353" t="s">
        <v>615</v>
      </c>
      <c r="D136" s="353" t="s">
        <v>529</v>
      </c>
      <c r="E136" s="354" t="s">
        <v>650</v>
      </c>
      <c r="F136" s="355" t="s">
        <v>651</v>
      </c>
      <c r="G136" s="356" t="s">
        <v>140</v>
      </c>
      <c r="H136" s="357">
        <v>14.055</v>
      </c>
      <c r="I136" s="358"/>
      <c r="J136" s="359">
        <f>ROUND(I136*H136,2)</f>
        <v>0</v>
      </c>
      <c r="K136" s="355" t="s">
        <v>532</v>
      </c>
      <c r="L136" s="243"/>
      <c r="M136" s="360" t="s">
        <v>406</v>
      </c>
      <c r="N136" s="361" t="s">
        <v>445</v>
      </c>
      <c r="P136" s="362">
        <f>O136*H136</f>
        <v>0</v>
      </c>
      <c r="Q136" s="362">
        <v>0</v>
      </c>
      <c r="R136" s="362">
        <f>Q136*H136</f>
        <v>0</v>
      </c>
      <c r="S136" s="362">
        <v>0</v>
      </c>
      <c r="T136" s="363">
        <f>S136*H136</f>
        <v>0</v>
      </c>
      <c r="AR136" s="364" t="s">
        <v>91</v>
      </c>
      <c r="AT136" s="364" t="s">
        <v>529</v>
      </c>
      <c r="AU136" s="364" t="s">
        <v>293</v>
      </c>
      <c r="AY136" s="227" t="s">
        <v>528</v>
      </c>
      <c r="BE136" s="365">
        <f>IF(N136="základní",J136,0)</f>
        <v>0</v>
      </c>
      <c r="BF136" s="365">
        <f>IF(N136="snížená",J136,0)</f>
        <v>0</v>
      </c>
      <c r="BG136" s="365">
        <f>IF(N136="zákl. přenesená",J136,0)</f>
        <v>0</v>
      </c>
      <c r="BH136" s="365">
        <f>IF(N136="sníž. přenesená",J136,0)</f>
        <v>0</v>
      </c>
      <c r="BI136" s="365">
        <f>IF(N136="nulová",J136,0)</f>
        <v>0</v>
      </c>
      <c r="BJ136" s="227" t="s">
        <v>87</v>
      </c>
      <c r="BK136" s="365">
        <f>ROUND(I136*H136,2)</f>
        <v>0</v>
      </c>
      <c r="BL136" s="227" t="s">
        <v>91</v>
      </c>
      <c r="BM136" s="364" t="s">
        <v>913</v>
      </c>
    </row>
    <row r="137" spans="2:65" s="242" customFormat="1">
      <c r="B137" s="243"/>
      <c r="D137" s="366" t="s">
        <v>534</v>
      </c>
      <c r="F137" s="367" t="s">
        <v>653</v>
      </c>
      <c r="I137" s="368"/>
      <c r="L137" s="243"/>
      <c r="M137" s="369"/>
      <c r="T137" s="267"/>
      <c r="AT137" s="227" t="s">
        <v>534</v>
      </c>
      <c r="AU137" s="227" t="s">
        <v>293</v>
      </c>
    </row>
    <row r="138" spans="2:65" s="242" customFormat="1" ht="66.75" customHeight="1">
      <c r="B138" s="352"/>
      <c r="C138" s="353" t="s">
        <v>620</v>
      </c>
      <c r="D138" s="353" t="s">
        <v>529</v>
      </c>
      <c r="E138" s="354" t="s">
        <v>658</v>
      </c>
      <c r="F138" s="355" t="s">
        <v>659</v>
      </c>
      <c r="G138" s="356" t="s">
        <v>140</v>
      </c>
      <c r="H138" s="357">
        <v>14.055</v>
      </c>
      <c r="I138" s="358"/>
      <c r="J138" s="359">
        <f>ROUND(I138*H138,2)</f>
        <v>0</v>
      </c>
      <c r="K138" s="355" t="s">
        <v>532</v>
      </c>
      <c r="L138" s="243"/>
      <c r="M138" s="360" t="s">
        <v>406</v>
      </c>
      <c r="N138" s="361" t="s">
        <v>445</v>
      </c>
      <c r="P138" s="362">
        <f>O138*H138</f>
        <v>0</v>
      </c>
      <c r="Q138" s="362">
        <v>0</v>
      </c>
      <c r="R138" s="362">
        <f>Q138*H138</f>
        <v>0</v>
      </c>
      <c r="S138" s="362">
        <v>0</v>
      </c>
      <c r="T138" s="363">
        <f>S138*H138</f>
        <v>0</v>
      </c>
      <c r="AR138" s="364" t="s">
        <v>91</v>
      </c>
      <c r="AT138" s="364" t="s">
        <v>529</v>
      </c>
      <c r="AU138" s="364" t="s">
        <v>293</v>
      </c>
      <c r="AY138" s="227" t="s">
        <v>528</v>
      </c>
      <c r="BE138" s="365">
        <f>IF(N138="základní",J138,0)</f>
        <v>0</v>
      </c>
      <c r="BF138" s="365">
        <f>IF(N138="snížená",J138,0)</f>
        <v>0</v>
      </c>
      <c r="BG138" s="365">
        <f>IF(N138="zákl. přenesená",J138,0)</f>
        <v>0</v>
      </c>
      <c r="BH138" s="365">
        <f>IF(N138="sníž. přenesená",J138,0)</f>
        <v>0</v>
      </c>
      <c r="BI138" s="365">
        <f>IF(N138="nulová",J138,0)</f>
        <v>0</v>
      </c>
      <c r="BJ138" s="227" t="s">
        <v>87</v>
      </c>
      <c r="BK138" s="365">
        <f>ROUND(I138*H138,2)</f>
        <v>0</v>
      </c>
      <c r="BL138" s="227" t="s">
        <v>91</v>
      </c>
      <c r="BM138" s="364" t="s">
        <v>914</v>
      </c>
    </row>
    <row r="139" spans="2:65" s="242" customFormat="1">
      <c r="B139" s="243"/>
      <c r="D139" s="366" t="s">
        <v>534</v>
      </c>
      <c r="F139" s="367" t="s">
        <v>661</v>
      </c>
      <c r="I139" s="368"/>
      <c r="L139" s="243"/>
      <c r="M139" s="369"/>
      <c r="T139" s="267"/>
      <c r="AT139" s="227" t="s">
        <v>534</v>
      </c>
      <c r="AU139" s="227" t="s">
        <v>293</v>
      </c>
    </row>
    <row r="140" spans="2:65" s="370" customFormat="1" ht="22.5">
      <c r="B140" s="371"/>
      <c r="D140" s="372" t="s">
        <v>145</v>
      </c>
      <c r="E140" s="373" t="s">
        <v>406</v>
      </c>
      <c r="F140" s="374" t="s">
        <v>915</v>
      </c>
      <c r="H140" s="375">
        <v>14.055</v>
      </c>
      <c r="I140" s="376"/>
      <c r="L140" s="371"/>
      <c r="M140" s="377"/>
      <c r="T140" s="378"/>
      <c r="AT140" s="373" t="s">
        <v>145</v>
      </c>
      <c r="AU140" s="373" t="s">
        <v>293</v>
      </c>
      <c r="AV140" s="370" t="s">
        <v>293</v>
      </c>
      <c r="AW140" s="370" t="s">
        <v>438</v>
      </c>
      <c r="AX140" s="370" t="s">
        <v>87</v>
      </c>
      <c r="AY140" s="373" t="s">
        <v>528</v>
      </c>
    </row>
    <row r="141" spans="2:65" s="339" customFormat="1" ht="22.9" customHeight="1">
      <c r="B141" s="340"/>
      <c r="D141" s="341" t="s">
        <v>471</v>
      </c>
      <c r="E141" s="350" t="s">
        <v>91</v>
      </c>
      <c r="F141" s="350" t="s">
        <v>92</v>
      </c>
      <c r="I141" s="343"/>
      <c r="J141" s="351">
        <f>BK141</f>
        <v>0</v>
      </c>
      <c r="L141" s="340"/>
      <c r="M141" s="345"/>
      <c r="P141" s="346">
        <f>SUM(P142:P147)</f>
        <v>0</v>
      </c>
      <c r="R141" s="346">
        <f>SUM(R142:R147)</f>
        <v>0</v>
      </c>
      <c r="T141" s="347">
        <f>SUM(T142:T147)</f>
        <v>0</v>
      </c>
      <c r="AR141" s="341" t="s">
        <v>87</v>
      </c>
      <c r="AT141" s="348" t="s">
        <v>471</v>
      </c>
      <c r="AU141" s="348" t="s">
        <v>87</v>
      </c>
      <c r="AY141" s="341" t="s">
        <v>528</v>
      </c>
      <c r="BK141" s="349">
        <f>SUM(BK142:BK147)</f>
        <v>0</v>
      </c>
    </row>
    <row r="142" spans="2:65" s="242" customFormat="1" ht="33" customHeight="1">
      <c r="B142" s="352"/>
      <c r="C142" s="353" t="s">
        <v>629</v>
      </c>
      <c r="D142" s="353" t="s">
        <v>529</v>
      </c>
      <c r="E142" s="354" t="s">
        <v>668</v>
      </c>
      <c r="F142" s="355" t="s">
        <v>669</v>
      </c>
      <c r="G142" s="356" t="s">
        <v>140</v>
      </c>
      <c r="H142" s="357">
        <v>4.3579999999999997</v>
      </c>
      <c r="I142" s="358"/>
      <c r="J142" s="359">
        <f>ROUND(I142*H142,2)</f>
        <v>0</v>
      </c>
      <c r="K142" s="355" t="s">
        <v>532</v>
      </c>
      <c r="L142" s="243"/>
      <c r="M142" s="360" t="s">
        <v>406</v>
      </c>
      <c r="N142" s="361" t="s">
        <v>445</v>
      </c>
      <c r="P142" s="362">
        <f>O142*H142</f>
        <v>0</v>
      </c>
      <c r="Q142" s="362">
        <v>0</v>
      </c>
      <c r="R142" s="362">
        <f>Q142*H142</f>
        <v>0</v>
      </c>
      <c r="S142" s="362">
        <v>0</v>
      </c>
      <c r="T142" s="363">
        <f>S142*H142</f>
        <v>0</v>
      </c>
      <c r="AR142" s="364" t="s">
        <v>91</v>
      </c>
      <c r="AT142" s="364" t="s">
        <v>529</v>
      </c>
      <c r="AU142" s="364" t="s">
        <v>293</v>
      </c>
      <c r="AY142" s="227" t="s">
        <v>528</v>
      </c>
      <c r="BE142" s="365">
        <f>IF(N142="základní",J142,0)</f>
        <v>0</v>
      </c>
      <c r="BF142" s="365">
        <f>IF(N142="snížená",J142,0)</f>
        <v>0</v>
      </c>
      <c r="BG142" s="365">
        <f>IF(N142="zákl. přenesená",J142,0)</f>
        <v>0</v>
      </c>
      <c r="BH142" s="365">
        <f>IF(N142="sníž. přenesená",J142,0)</f>
        <v>0</v>
      </c>
      <c r="BI142" s="365">
        <f>IF(N142="nulová",J142,0)</f>
        <v>0</v>
      </c>
      <c r="BJ142" s="227" t="s">
        <v>87</v>
      </c>
      <c r="BK142" s="365">
        <f>ROUND(I142*H142,2)</f>
        <v>0</v>
      </c>
      <c r="BL142" s="227" t="s">
        <v>91</v>
      </c>
      <c r="BM142" s="364" t="s">
        <v>916</v>
      </c>
    </row>
    <row r="143" spans="2:65" s="242" customFormat="1">
      <c r="B143" s="243"/>
      <c r="D143" s="366" t="s">
        <v>534</v>
      </c>
      <c r="F143" s="367" t="s">
        <v>671</v>
      </c>
      <c r="I143" s="368"/>
      <c r="L143" s="243"/>
      <c r="M143" s="369"/>
      <c r="T143" s="267"/>
      <c r="AT143" s="227" t="s">
        <v>534</v>
      </c>
      <c r="AU143" s="227" t="s">
        <v>293</v>
      </c>
    </row>
    <row r="144" spans="2:65" s="370" customFormat="1" ht="22.5">
      <c r="B144" s="371"/>
      <c r="D144" s="372" t="s">
        <v>145</v>
      </c>
      <c r="E144" s="373" t="s">
        <v>406</v>
      </c>
      <c r="F144" s="374" t="s">
        <v>917</v>
      </c>
      <c r="H144" s="375">
        <v>4.3579999999999997</v>
      </c>
      <c r="I144" s="376"/>
      <c r="L144" s="371"/>
      <c r="M144" s="377"/>
      <c r="T144" s="378"/>
      <c r="AT144" s="373" t="s">
        <v>145</v>
      </c>
      <c r="AU144" s="373" t="s">
        <v>293</v>
      </c>
      <c r="AV144" s="370" t="s">
        <v>293</v>
      </c>
      <c r="AW144" s="370" t="s">
        <v>438</v>
      </c>
      <c r="AX144" s="370" t="s">
        <v>87</v>
      </c>
      <c r="AY144" s="373" t="s">
        <v>528</v>
      </c>
    </row>
    <row r="145" spans="2:65" s="242" customFormat="1" ht="49.15" customHeight="1">
      <c r="B145" s="352"/>
      <c r="C145" s="353" t="s">
        <v>635</v>
      </c>
      <c r="D145" s="353" t="s">
        <v>529</v>
      </c>
      <c r="E145" s="354" t="s">
        <v>687</v>
      </c>
      <c r="F145" s="355" t="s">
        <v>688</v>
      </c>
      <c r="G145" s="356" t="s">
        <v>140</v>
      </c>
      <c r="H145" s="357">
        <v>0.32</v>
      </c>
      <c r="I145" s="358"/>
      <c r="J145" s="359">
        <f>ROUND(I145*H145,2)</f>
        <v>0</v>
      </c>
      <c r="K145" s="355" t="s">
        <v>532</v>
      </c>
      <c r="L145" s="243"/>
      <c r="M145" s="360" t="s">
        <v>406</v>
      </c>
      <c r="N145" s="361" t="s">
        <v>445</v>
      </c>
      <c r="P145" s="362">
        <f>O145*H145</f>
        <v>0</v>
      </c>
      <c r="Q145" s="362">
        <v>0</v>
      </c>
      <c r="R145" s="362">
        <f>Q145*H145</f>
        <v>0</v>
      </c>
      <c r="S145" s="362">
        <v>0</v>
      </c>
      <c r="T145" s="363">
        <f>S145*H145</f>
        <v>0</v>
      </c>
      <c r="AR145" s="364" t="s">
        <v>91</v>
      </c>
      <c r="AT145" s="364" t="s">
        <v>529</v>
      </c>
      <c r="AU145" s="364" t="s">
        <v>293</v>
      </c>
      <c r="AY145" s="227" t="s">
        <v>528</v>
      </c>
      <c r="BE145" s="365">
        <f>IF(N145="základní",J145,0)</f>
        <v>0</v>
      </c>
      <c r="BF145" s="365">
        <f>IF(N145="snížená",J145,0)</f>
        <v>0</v>
      </c>
      <c r="BG145" s="365">
        <f>IF(N145="zákl. přenesená",J145,0)</f>
        <v>0</v>
      </c>
      <c r="BH145" s="365">
        <f>IF(N145="sníž. přenesená",J145,0)</f>
        <v>0</v>
      </c>
      <c r="BI145" s="365">
        <f>IF(N145="nulová",J145,0)</f>
        <v>0</v>
      </c>
      <c r="BJ145" s="227" t="s">
        <v>87</v>
      </c>
      <c r="BK145" s="365">
        <f>ROUND(I145*H145,2)</f>
        <v>0</v>
      </c>
      <c r="BL145" s="227" t="s">
        <v>91</v>
      </c>
      <c r="BM145" s="364" t="s">
        <v>918</v>
      </c>
    </row>
    <row r="146" spans="2:65" s="242" customFormat="1">
      <c r="B146" s="243"/>
      <c r="D146" s="366" t="s">
        <v>534</v>
      </c>
      <c r="F146" s="367" t="s">
        <v>690</v>
      </c>
      <c r="I146" s="368"/>
      <c r="L146" s="243"/>
      <c r="M146" s="369"/>
      <c r="T146" s="267"/>
      <c r="AT146" s="227" t="s">
        <v>534</v>
      </c>
      <c r="AU146" s="227" t="s">
        <v>293</v>
      </c>
    </row>
    <row r="147" spans="2:65" s="370" customFormat="1" ht="22.5">
      <c r="B147" s="371"/>
      <c r="D147" s="372" t="s">
        <v>145</v>
      </c>
      <c r="E147" s="373" t="s">
        <v>406</v>
      </c>
      <c r="F147" s="374" t="s">
        <v>919</v>
      </c>
      <c r="H147" s="375">
        <v>0.32</v>
      </c>
      <c r="I147" s="376"/>
      <c r="L147" s="371"/>
      <c r="M147" s="377"/>
      <c r="T147" s="378"/>
      <c r="AT147" s="373" t="s">
        <v>145</v>
      </c>
      <c r="AU147" s="373" t="s">
        <v>293</v>
      </c>
      <c r="AV147" s="370" t="s">
        <v>293</v>
      </c>
      <c r="AW147" s="370" t="s">
        <v>438</v>
      </c>
      <c r="AX147" s="370" t="s">
        <v>87</v>
      </c>
      <c r="AY147" s="373" t="s">
        <v>528</v>
      </c>
    </row>
    <row r="148" spans="2:65" s="339" customFormat="1" ht="22.9" customHeight="1">
      <c r="B148" s="340"/>
      <c r="D148" s="341" t="s">
        <v>471</v>
      </c>
      <c r="E148" s="350" t="s">
        <v>95</v>
      </c>
      <c r="F148" s="350" t="s">
        <v>96</v>
      </c>
      <c r="I148" s="343"/>
      <c r="J148" s="351">
        <f>BK148</f>
        <v>0</v>
      </c>
      <c r="L148" s="340"/>
      <c r="M148" s="345"/>
      <c r="P148" s="346">
        <f>SUM(P149:P177)</f>
        <v>0</v>
      </c>
      <c r="R148" s="346">
        <f>SUM(R149:R177)</f>
        <v>0.77019000000000004</v>
      </c>
      <c r="T148" s="347">
        <f>SUM(T149:T177)</f>
        <v>0</v>
      </c>
      <c r="AR148" s="341" t="s">
        <v>87</v>
      </c>
      <c r="AT148" s="348" t="s">
        <v>471</v>
      </c>
      <c r="AU148" s="348" t="s">
        <v>87</v>
      </c>
      <c r="AY148" s="341" t="s">
        <v>528</v>
      </c>
      <c r="BK148" s="349">
        <f>SUM(BK149:BK177)</f>
        <v>0</v>
      </c>
    </row>
    <row r="149" spans="2:65" s="242" customFormat="1" ht="44.25" customHeight="1">
      <c r="B149" s="352"/>
      <c r="C149" s="353" t="s">
        <v>640</v>
      </c>
      <c r="D149" s="353" t="s">
        <v>529</v>
      </c>
      <c r="E149" s="354" t="s">
        <v>920</v>
      </c>
      <c r="F149" s="355" t="s">
        <v>921</v>
      </c>
      <c r="G149" s="356" t="s">
        <v>201</v>
      </c>
      <c r="H149" s="357">
        <v>40.4</v>
      </c>
      <c r="I149" s="358"/>
      <c r="J149" s="359">
        <f>ROUND(I149*H149,2)</f>
        <v>0</v>
      </c>
      <c r="K149" s="355" t="s">
        <v>532</v>
      </c>
      <c r="L149" s="243"/>
      <c r="M149" s="360" t="s">
        <v>406</v>
      </c>
      <c r="N149" s="361" t="s">
        <v>445</v>
      </c>
      <c r="P149" s="362">
        <f>O149*H149</f>
        <v>0</v>
      </c>
      <c r="Q149" s="362">
        <v>2.7599999999999999E-3</v>
      </c>
      <c r="R149" s="362">
        <f>Q149*H149</f>
        <v>0.11150399999999999</v>
      </c>
      <c r="S149" s="362">
        <v>0</v>
      </c>
      <c r="T149" s="363">
        <f>S149*H149</f>
        <v>0</v>
      </c>
      <c r="AR149" s="364" t="s">
        <v>91</v>
      </c>
      <c r="AT149" s="364" t="s">
        <v>529</v>
      </c>
      <c r="AU149" s="364" t="s">
        <v>293</v>
      </c>
      <c r="AY149" s="227" t="s">
        <v>528</v>
      </c>
      <c r="BE149" s="365">
        <f>IF(N149="základní",J149,0)</f>
        <v>0</v>
      </c>
      <c r="BF149" s="365">
        <f>IF(N149="snížená",J149,0)</f>
        <v>0</v>
      </c>
      <c r="BG149" s="365">
        <f>IF(N149="zákl. přenesená",J149,0)</f>
        <v>0</v>
      </c>
      <c r="BH149" s="365">
        <f>IF(N149="sníž. přenesená",J149,0)</f>
        <v>0</v>
      </c>
      <c r="BI149" s="365">
        <f>IF(N149="nulová",J149,0)</f>
        <v>0</v>
      </c>
      <c r="BJ149" s="227" t="s">
        <v>87</v>
      </c>
      <c r="BK149" s="365">
        <f>ROUND(I149*H149,2)</f>
        <v>0</v>
      </c>
      <c r="BL149" s="227" t="s">
        <v>91</v>
      </c>
      <c r="BM149" s="364" t="s">
        <v>922</v>
      </c>
    </row>
    <row r="150" spans="2:65" s="242" customFormat="1">
      <c r="B150" s="243"/>
      <c r="D150" s="366" t="s">
        <v>534</v>
      </c>
      <c r="F150" s="367" t="s">
        <v>923</v>
      </c>
      <c r="I150" s="368"/>
      <c r="L150" s="243"/>
      <c r="M150" s="369"/>
      <c r="T150" s="267"/>
      <c r="AT150" s="227" t="s">
        <v>534</v>
      </c>
      <c r="AU150" s="227" t="s">
        <v>293</v>
      </c>
    </row>
    <row r="151" spans="2:65" s="370" customFormat="1">
      <c r="B151" s="371"/>
      <c r="D151" s="372" t="s">
        <v>145</v>
      </c>
      <c r="E151" s="373" t="s">
        <v>406</v>
      </c>
      <c r="F151" s="374" t="s">
        <v>924</v>
      </c>
      <c r="H151" s="375">
        <v>40.4</v>
      </c>
      <c r="I151" s="376"/>
      <c r="L151" s="371"/>
      <c r="M151" s="377"/>
      <c r="T151" s="378"/>
      <c r="AT151" s="373" t="s">
        <v>145</v>
      </c>
      <c r="AU151" s="373" t="s">
        <v>293</v>
      </c>
      <c r="AV151" s="370" t="s">
        <v>293</v>
      </c>
      <c r="AW151" s="370" t="s">
        <v>438</v>
      </c>
      <c r="AX151" s="370" t="s">
        <v>87</v>
      </c>
      <c r="AY151" s="373" t="s">
        <v>528</v>
      </c>
    </row>
    <row r="152" spans="2:65" s="242" customFormat="1" ht="49.15" customHeight="1">
      <c r="B152" s="352"/>
      <c r="C152" s="353" t="s">
        <v>419</v>
      </c>
      <c r="D152" s="353" t="s">
        <v>529</v>
      </c>
      <c r="E152" s="354" t="s">
        <v>925</v>
      </c>
      <c r="F152" s="355" t="s">
        <v>926</v>
      </c>
      <c r="G152" s="356" t="s">
        <v>292</v>
      </c>
      <c r="H152" s="357">
        <v>7</v>
      </c>
      <c r="I152" s="358"/>
      <c r="J152" s="359">
        <f>ROUND(I152*H152,2)</f>
        <v>0</v>
      </c>
      <c r="K152" s="355" t="s">
        <v>532</v>
      </c>
      <c r="L152" s="243"/>
      <c r="M152" s="360" t="s">
        <v>406</v>
      </c>
      <c r="N152" s="361" t="s">
        <v>445</v>
      </c>
      <c r="P152" s="362">
        <f>O152*H152</f>
        <v>0</v>
      </c>
      <c r="Q152" s="362">
        <v>0</v>
      </c>
      <c r="R152" s="362">
        <f>Q152*H152</f>
        <v>0</v>
      </c>
      <c r="S152" s="362">
        <v>0</v>
      </c>
      <c r="T152" s="363">
        <f>S152*H152</f>
        <v>0</v>
      </c>
      <c r="AR152" s="364" t="s">
        <v>91</v>
      </c>
      <c r="AT152" s="364" t="s">
        <v>529</v>
      </c>
      <c r="AU152" s="364" t="s">
        <v>293</v>
      </c>
      <c r="AY152" s="227" t="s">
        <v>528</v>
      </c>
      <c r="BE152" s="365">
        <f>IF(N152="základní",J152,0)</f>
        <v>0</v>
      </c>
      <c r="BF152" s="365">
        <f>IF(N152="snížená",J152,0)</f>
        <v>0</v>
      </c>
      <c r="BG152" s="365">
        <f>IF(N152="zákl. přenesená",J152,0)</f>
        <v>0</v>
      </c>
      <c r="BH152" s="365">
        <f>IF(N152="sníž. přenesená",J152,0)</f>
        <v>0</v>
      </c>
      <c r="BI152" s="365">
        <f>IF(N152="nulová",J152,0)</f>
        <v>0</v>
      </c>
      <c r="BJ152" s="227" t="s">
        <v>87</v>
      </c>
      <c r="BK152" s="365">
        <f>ROUND(I152*H152,2)</f>
        <v>0</v>
      </c>
      <c r="BL152" s="227" t="s">
        <v>91</v>
      </c>
      <c r="BM152" s="364" t="s">
        <v>927</v>
      </c>
    </row>
    <row r="153" spans="2:65" s="242" customFormat="1">
      <c r="B153" s="243"/>
      <c r="D153" s="366" t="s">
        <v>534</v>
      </c>
      <c r="F153" s="367" t="s">
        <v>928</v>
      </c>
      <c r="I153" s="368"/>
      <c r="L153" s="243"/>
      <c r="M153" s="369"/>
      <c r="T153" s="267"/>
      <c r="AT153" s="227" t="s">
        <v>534</v>
      </c>
      <c r="AU153" s="227" t="s">
        <v>293</v>
      </c>
    </row>
    <row r="154" spans="2:65" s="370" customFormat="1">
      <c r="B154" s="371"/>
      <c r="D154" s="372" t="s">
        <v>145</v>
      </c>
      <c r="E154" s="373" t="s">
        <v>406</v>
      </c>
      <c r="F154" s="374" t="s">
        <v>929</v>
      </c>
      <c r="H154" s="375">
        <v>7</v>
      </c>
      <c r="I154" s="376"/>
      <c r="L154" s="371"/>
      <c r="M154" s="377"/>
      <c r="T154" s="378"/>
      <c r="AT154" s="373" t="s">
        <v>145</v>
      </c>
      <c r="AU154" s="373" t="s">
        <v>293</v>
      </c>
      <c r="AV154" s="370" t="s">
        <v>293</v>
      </c>
      <c r="AW154" s="370" t="s">
        <v>438</v>
      </c>
      <c r="AX154" s="370" t="s">
        <v>87</v>
      </c>
      <c r="AY154" s="373" t="s">
        <v>528</v>
      </c>
    </row>
    <row r="155" spans="2:65" s="242" customFormat="1" ht="16.5" customHeight="1">
      <c r="B155" s="352"/>
      <c r="C155" s="395" t="s">
        <v>657</v>
      </c>
      <c r="D155" s="395" t="s">
        <v>679</v>
      </c>
      <c r="E155" s="396" t="s">
        <v>930</v>
      </c>
      <c r="F155" s="397" t="s">
        <v>931</v>
      </c>
      <c r="G155" s="398" t="s">
        <v>292</v>
      </c>
      <c r="H155" s="399">
        <v>2</v>
      </c>
      <c r="I155" s="400"/>
      <c r="J155" s="401">
        <f>ROUND(I155*H155,2)</f>
        <v>0</v>
      </c>
      <c r="K155" s="397" t="s">
        <v>532</v>
      </c>
      <c r="L155" s="402"/>
      <c r="M155" s="403" t="s">
        <v>406</v>
      </c>
      <c r="N155" s="404" t="s">
        <v>445</v>
      </c>
      <c r="P155" s="362">
        <f>O155*H155</f>
        <v>0</v>
      </c>
      <c r="Q155" s="362">
        <v>6.4999999999999997E-4</v>
      </c>
      <c r="R155" s="362">
        <f>Q155*H155</f>
        <v>1.2999999999999999E-3</v>
      </c>
      <c r="S155" s="362">
        <v>0</v>
      </c>
      <c r="T155" s="363">
        <f>S155*H155</f>
        <v>0</v>
      </c>
      <c r="AR155" s="364" t="s">
        <v>95</v>
      </c>
      <c r="AT155" s="364" t="s">
        <v>679</v>
      </c>
      <c r="AU155" s="364" t="s">
        <v>293</v>
      </c>
      <c r="AY155" s="227" t="s">
        <v>528</v>
      </c>
      <c r="BE155" s="365">
        <f>IF(N155="základní",J155,0)</f>
        <v>0</v>
      </c>
      <c r="BF155" s="365">
        <f>IF(N155="snížená",J155,0)</f>
        <v>0</v>
      </c>
      <c r="BG155" s="365">
        <f>IF(N155="zákl. přenesená",J155,0)</f>
        <v>0</v>
      </c>
      <c r="BH155" s="365">
        <f>IF(N155="sníž. přenesená",J155,0)</f>
        <v>0</v>
      </c>
      <c r="BI155" s="365">
        <f>IF(N155="nulová",J155,0)</f>
        <v>0</v>
      </c>
      <c r="BJ155" s="227" t="s">
        <v>87</v>
      </c>
      <c r="BK155" s="365">
        <f>ROUND(I155*H155,2)</f>
        <v>0</v>
      </c>
      <c r="BL155" s="227" t="s">
        <v>91</v>
      </c>
      <c r="BM155" s="364" t="s">
        <v>932</v>
      </c>
    </row>
    <row r="156" spans="2:65" s="242" customFormat="1" ht="24.2" customHeight="1">
      <c r="B156" s="352"/>
      <c r="C156" s="395" t="s">
        <v>662</v>
      </c>
      <c r="D156" s="395" t="s">
        <v>679</v>
      </c>
      <c r="E156" s="396" t="s">
        <v>933</v>
      </c>
      <c r="F156" s="397" t="s">
        <v>934</v>
      </c>
      <c r="G156" s="398" t="s">
        <v>292</v>
      </c>
      <c r="H156" s="399">
        <v>5</v>
      </c>
      <c r="I156" s="400"/>
      <c r="J156" s="401">
        <f>ROUND(I156*H156,2)</f>
        <v>0</v>
      </c>
      <c r="K156" s="397" t="s">
        <v>532</v>
      </c>
      <c r="L156" s="402"/>
      <c r="M156" s="403" t="s">
        <v>406</v>
      </c>
      <c r="N156" s="404" t="s">
        <v>445</v>
      </c>
      <c r="P156" s="362">
        <f>O156*H156</f>
        <v>0</v>
      </c>
      <c r="Q156" s="362">
        <v>5.9999999999999995E-4</v>
      </c>
      <c r="R156" s="362">
        <f>Q156*H156</f>
        <v>2.9999999999999996E-3</v>
      </c>
      <c r="S156" s="362">
        <v>0</v>
      </c>
      <c r="T156" s="363">
        <f>S156*H156</f>
        <v>0</v>
      </c>
      <c r="AR156" s="364" t="s">
        <v>95</v>
      </c>
      <c r="AT156" s="364" t="s">
        <v>679</v>
      </c>
      <c r="AU156" s="364" t="s">
        <v>293</v>
      </c>
      <c r="AY156" s="227" t="s">
        <v>528</v>
      </c>
      <c r="BE156" s="365">
        <f>IF(N156="základní",J156,0)</f>
        <v>0</v>
      </c>
      <c r="BF156" s="365">
        <f>IF(N156="snížená",J156,0)</f>
        <v>0</v>
      </c>
      <c r="BG156" s="365">
        <f>IF(N156="zákl. přenesená",J156,0)</f>
        <v>0</v>
      </c>
      <c r="BH156" s="365">
        <f>IF(N156="sníž. přenesená",J156,0)</f>
        <v>0</v>
      </c>
      <c r="BI156" s="365">
        <f>IF(N156="nulová",J156,0)</f>
        <v>0</v>
      </c>
      <c r="BJ156" s="227" t="s">
        <v>87</v>
      </c>
      <c r="BK156" s="365">
        <f>ROUND(I156*H156,2)</f>
        <v>0</v>
      </c>
      <c r="BL156" s="227" t="s">
        <v>91</v>
      </c>
      <c r="BM156" s="364" t="s">
        <v>935</v>
      </c>
    </row>
    <row r="157" spans="2:65" s="242" customFormat="1" ht="21.75" customHeight="1">
      <c r="B157" s="352"/>
      <c r="C157" s="353" t="s">
        <v>330</v>
      </c>
      <c r="D157" s="353" t="s">
        <v>529</v>
      </c>
      <c r="E157" s="354" t="s">
        <v>936</v>
      </c>
      <c r="F157" s="355" t="s">
        <v>937</v>
      </c>
      <c r="G157" s="356" t="s">
        <v>201</v>
      </c>
      <c r="H157" s="357">
        <v>40.4</v>
      </c>
      <c r="I157" s="358"/>
      <c r="J157" s="359">
        <f>ROUND(I157*H157,2)</f>
        <v>0</v>
      </c>
      <c r="K157" s="355" t="s">
        <v>532</v>
      </c>
      <c r="L157" s="243"/>
      <c r="M157" s="360" t="s">
        <v>406</v>
      </c>
      <c r="N157" s="361" t="s">
        <v>445</v>
      </c>
      <c r="P157" s="362">
        <f>O157*H157</f>
        <v>0</v>
      </c>
      <c r="Q157" s="362">
        <v>0</v>
      </c>
      <c r="R157" s="362">
        <f>Q157*H157</f>
        <v>0</v>
      </c>
      <c r="S157" s="362">
        <v>0</v>
      </c>
      <c r="T157" s="363">
        <f>S157*H157</f>
        <v>0</v>
      </c>
      <c r="AR157" s="364" t="s">
        <v>91</v>
      </c>
      <c r="AT157" s="364" t="s">
        <v>529</v>
      </c>
      <c r="AU157" s="364" t="s">
        <v>293</v>
      </c>
      <c r="AY157" s="227" t="s">
        <v>528</v>
      </c>
      <c r="BE157" s="365">
        <f>IF(N157="základní",J157,0)</f>
        <v>0</v>
      </c>
      <c r="BF157" s="365">
        <f>IF(N157="snížená",J157,0)</f>
        <v>0</v>
      </c>
      <c r="BG157" s="365">
        <f>IF(N157="zákl. přenesená",J157,0)</f>
        <v>0</v>
      </c>
      <c r="BH157" s="365">
        <f>IF(N157="sníž. přenesená",J157,0)</f>
        <v>0</v>
      </c>
      <c r="BI157" s="365">
        <f>IF(N157="nulová",J157,0)</f>
        <v>0</v>
      </c>
      <c r="BJ157" s="227" t="s">
        <v>87</v>
      </c>
      <c r="BK157" s="365">
        <f>ROUND(I157*H157,2)</f>
        <v>0</v>
      </c>
      <c r="BL157" s="227" t="s">
        <v>91</v>
      </c>
      <c r="BM157" s="364" t="s">
        <v>938</v>
      </c>
    </row>
    <row r="158" spans="2:65" s="242" customFormat="1">
      <c r="B158" s="243"/>
      <c r="D158" s="366" t="s">
        <v>534</v>
      </c>
      <c r="F158" s="367" t="s">
        <v>939</v>
      </c>
      <c r="I158" s="368"/>
      <c r="L158" s="243"/>
      <c r="M158" s="369"/>
      <c r="T158" s="267"/>
      <c r="AT158" s="227" t="s">
        <v>534</v>
      </c>
      <c r="AU158" s="227" t="s">
        <v>293</v>
      </c>
    </row>
    <row r="159" spans="2:65" s="370" customFormat="1">
      <c r="B159" s="371"/>
      <c r="D159" s="372" t="s">
        <v>145</v>
      </c>
      <c r="E159" s="373" t="s">
        <v>406</v>
      </c>
      <c r="F159" s="374" t="s">
        <v>940</v>
      </c>
      <c r="H159" s="375">
        <v>40.4</v>
      </c>
      <c r="I159" s="376"/>
      <c r="L159" s="371"/>
      <c r="M159" s="377"/>
      <c r="T159" s="378"/>
      <c r="AT159" s="373" t="s">
        <v>145</v>
      </c>
      <c r="AU159" s="373" t="s">
        <v>293</v>
      </c>
      <c r="AV159" s="370" t="s">
        <v>293</v>
      </c>
      <c r="AW159" s="370" t="s">
        <v>438</v>
      </c>
      <c r="AX159" s="370" t="s">
        <v>87</v>
      </c>
      <c r="AY159" s="373" t="s">
        <v>528</v>
      </c>
    </row>
    <row r="160" spans="2:65" s="242" customFormat="1" ht="37.9" customHeight="1">
      <c r="B160" s="352"/>
      <c r="C160" s="353" t="s">
        <v>673</v>
      </c>
      <c r="D160" s="353" t="s">
        <v>529</v>
      </c>
      <c r="E160" s="354" t="s">
        <v>941</v>
      </c>
      <c r="F160" s="355" t="s">
        <v>942</v>
      </c>
      <c r="G160" s="356" t="s">
        <v>292</v>
      </c>
      <c r="H160" s="357">
        <v>5</v>
      </c>
      <c r="I160" s="358"/>
      <c r="J160" s="359">
        <f>ROUND(I160*H160,2)</f>
        <v>0</v>
      </c>
      <c r="K160" s="355" t="s">
        <v>532</v>
      </c>
      <c r="L160" s="243"/>
      <c r="M160" s="360" t="s">
        <v>406</v>
      </c>
      <c r="N160" s="361" t="s">
        <v>445</v>
      </c>
      <c r="P160" s="362">
        <f>O160*H160</f>
        <v>0</v>
      </c>
      <c r="Q160" s="362">
        <v>5.8029999999999998E-2</v>
      </c>
      <c r="R160" s="362">
        <f>Q160*H160</f>
        <v>0.29015000000000002</v>
      </c>
      <c r="S160" s="362">
        <v>0</v>
      </c>
      <c r="T160" s="363">
        <f>S160*H160</f>
        <v>0</v>
      </c>
      <c r="AR160" s="364" t="s">
        <v>91</v>
      </c>
      <c r="AT160" s="364" t="s">
        <v>529</v>
      </c>
      <c r="AU160" s="364" t="s">
        <v>293</v>
      </c>
      <c r="AY160" s="227" t="s">
        <v>528</v>
      </c>
      <c r="BE160" s="365">
        <f>IF(N160="základní",J160,0)</f>
        <v>0</v>
      </c>
      <c r="BF160" s="365">
        <f>IF(N160="snížená",J160,0)</f>
        <v>0</v>
      </c>
      <c r="BG160" s="365">
        <f>IF(N160="zákl. přenesená",J160,0)</f>
        <v>0</v>
      </c>
      <c r="BH160" s="365">
        <f>IF(N160="sníž. přenesená",J160,0)</f>
        <v>0</v>
      </c>
      <c r="BI160" s="365">
        <f>IF(N160="nulová",J160,0)</f>
        <v>0</v>
      </c>
      <c r="BJ160" s="227" t="s">
        <v>87</v>
      </c>
      <c r="BK160" s="365">
        <f>ROUND(I160*H160,2)</f>
        <v>0</v>
      </c>
      <c r="BL160" s="227" t="s">
        <v>91</v>
      </c>
      <c r="BM160" s="364" t="s">
        <v>943</v>
      </c>
    </row>
    <row r="161" spans="2:65" s="242" customFormat="1">
      <c r="B161" s="243"/>
      <c r="D161" s="366" t="s">
        <v>534</v>
      </c>
      <c r="F161" s="367" t="s">
        <v>944</v>
      </c>
      <c r="I161" s="368"/>
      <c r="L161" s="243"/>
      <c r="M161" s="369"/>
      <c r="T161" s="267"/>
      <c r="AT161" s="227" t="s">
        <v>534</v>
      </c>
      <c r="AU161" s="227" t="s">
        <v>293</v>
      </c>
    </row>
    <row r="162" spans="2:65" s="370" customFormat="1">
      <c r="B162" s="371"/>
      <c r="D162" s="372" t="s">
        <v>145</v>
      </c>
      <c r="E162" s="373" t="s">
        <v>406</v>
      </c>
      <c r="F162" s="374" t="s">
        <v>945</v>
      </c>
      <c r="H162" s="375">
        <v>5</v>
      </c>
      <c r="I162" s="376"/>
      <c r="L162" s="371"/>
      <c r="M162" s="377"/>
      <c r="T162" s="378"/>
      <c r="AT162" s="373" t="s">
        <v>145</v>
      </c>
      <c r="AU162" s="373" t="s">
        <v>293</v>
      </c>
      <c r="AV162" s="370" t="s">
        <v>293</v>
      </c>
      <c r="AW162" s="370" t="s">
        <v>438</v>
      </c>
      <c r="AX162" s="370" t="s">
        <v>87</v>
      </c>
      <c r="AY162" s="373" t="s">
        <v>528</v>
      </c>
    </row>
    <row r="163" spans="2:65" s="242" customFormat="1" ht="37.9" customHeight="1">
      <c r="B163" s="352"/>
      <c r="C163" s="353" t="s">
        <v>368</v>
      </c>
      <c r="D163" s="353" t="s">
        <v>529</v>
      </c>
      <c r="E163" s="354" t="s">
        <v>946</v>
      </c>
      <c r="F163" s="355" t="s">
        <v>947</v>
      </c>
      <c r="G163" s="356" t="s">
        <v>292</v>
      </c>
      <c r="H163" s="357">
        <v>5</v>
      </c>
      <c r="I163" s="358"/>
      <c r="J163" s="359">
        <f>ROUND(I163*H163,2)</f>
        <v>0</v>
      </c>
      <c r="K163" s="355" t="s">
        <v>532</v>
      </c>
      <c r="L163" s="243"/>
      <c r="M163" s="360" t="s">
        <v>406</v>
      </c>
      <c r="N163" s="361" t="s">
        <v>445</v>
      </c>
      <c r="P163" s="362">
        <f>O163*H163</f>
        <v>0</v>
      </c>
      <c r="Q163" s="362">
        <v>1.136E-2</v>
      </c>
      <c r="R163" s="362">
        <f>Q163*H163</f>
        <v>5.6800000000000003E-2</v>
      </c>
      <c r="S163" s="362">
        <v>0</v>
      </c>
      <c r="T163" s="363">
        <f>S163*H163</f>
        <v>0</v>
      </c>
      <c r="AR163" s="364" t="s">
        <v>91</v>
      </c>
      <c r="AT163" s="364" t="s">
        <v>529</v>
      </c>
      <c r="AU163" s="364" t="s">
        <v>293</v>
      </c>
      <c r="AY163" s="227" t="s">
        <v>528</v>
      </c>
      <c r="BE163" s="365">
        <f>IF(N163="základní",J163,0)</f>
        <v>0</v>
      </c>
      <c r="BF163" s="365">
        <f>IF(N163="snížená",J163,0)</f>
        <v>0</v>
      </c>
      <c r="BG163" s="365">
        <f>IF(N163="zákl. přenesená",J163,0)</f>
        <v>0</v>
      </c>
      <c r="BH163" s="365">
        <f>IF(N163="sníž. přenesená",J163,0)</f>
        <v>0</v>
      </c>
      <c r="BI163" s="365">
        <f>IF(N163="nulová",J163,0)</f>
        <v>0</v>
      </c>
      <c r="BJ163" s="227" t="s">
        <v>87</v>
      </c>
      <c r="BK163" s="365">
        <f>ROUND(I163*H163,2)</f>
        <v>0</v>
      </c>
      <c r="BL163" s="227" t="s">
        <v>91</v>
      </c>
      <c r="BM163" s="364" t="s">
        <v>948</v>
      </c>
    </row>
    <row r="164" spans="2:65" s="242" customFormat="1">
      <c r="B164" s="243"/>
      <c r="D164" s="366" t="s">
        <v>534</v>
      </c>
      <c r="F164" s="367" t="s">
        <v>949</v>
      </c>
      <c r="I164" s="368"/>
      <c r="L164" s="243"/>
      <c r="M164" s="369"/>
      <c r="T164" s="267"/>
      <c r="AT164" s="227" t="s">
        <v>534</v>
      </c>
      <c r="AU164" s="227" t="s">
        <v>293</v>
      </c>
    </row>
    <row r="165" spans="2:65" s="370" customFormat="1">
      <c r="B165" s="371"/>
      <c r="D165" s="372" t="s">
        <v>145</v>
      </c>
      <c r="E165" s="373" t="s">
        <v>406</v>
      </c>
      <c r="F165" s="374" t="s">
        <v>950</v>
      </c>
      <c r="H165" s="375">
        <v>5</v>
      </c>
      <c r="I165" s="376"/>
      <c r="L165" s="371"/>
      <c r="M165" s="377"/>
      <c r="T165" s="378"/>
      <c r="AT165" s="373" t="s">
        <v>145</v>
      </c>
      <c r="AU165" s="373" t="s">
        <v>293</v>
      </c>
      <c r="AV165" s="370" t="s">
        <v>293</v>
      </c>
      <c r="AW165" s="370" t="s">
        <v>438</v>
      </c>
      <c r="AX165" s="370" t="s">
        <v>87</v>
      </c>
      <c r="AY165" s="373" t="s">
        <v>528</v>
      </c>
    </row>
    <row r="166" spans="2:65" s="242" customFormat="1" ht="44.25" customHeight="1">
      <c r="B166" s="352"/>
      <c r="C166" s="353" t="s">
        <v>418</v>
      </c>
      <c r="D166" s="353" t="s">
        <v>529</v>
      </c>
      <c r="E166" s="354" t="s">
        <v>951</v>
      </c>
      <c r="F166" s="355" t="s">
        <v>952</v>
      </c>
      <c r="G166" s="356" t="s">
        <v>292</v>
      </c>
      <c r="H166" s="357">
        <v>5</v>
      </c>
      <c r="I166" s="358"/>
      <c r="J166" s="359">
        <f>ROUND(I166*H166,2)</f>
        <v>0</v>
      </c>
      <c r="K166" s="355" t="s">
        <v>532</v>
      </c>
      <c r="L166" s="243"/>
      <c r="M166" s="360" t="s">
        <v>406</v>
      </c>
      <c r="N166" s="361" t="s">
        <v>445</v>
      </c>
      <c r="P166" s="362">
        <f>O166*H166</f>
        <v>0</v>
      </c>
      <c r="Q166" s="362">
        <v>6.2199999999999998E-3</v>
      </c>
      <c r="R166" s="362">
        <f>Q166*H166</f>
        <v>3.1099999999999999E-2</v>
      </c>
      <c r="S166" s="362">
        <v>0</v>
      </c>
      <c r="T166" s="363">
        <f>S166*H166</f>
        <v>0</v>
      </c>
      <c r="AR166" s="364" t="s">
        <v>91</v>
      </c>
      <c r="AT166" s="364" t="s">
        <v>529</v>
      </c>
      <c r="AU166" s="364" t="s">
        <v>293</v>
      </c>
      <c r="AY166" s="227" t="s">
        <v>528</v>
      </c>
      <c r="BE166" s="365">
        <f>IF(N166="základní",J166,0)</f>
        <v>0</v>
      </c>
      <c r="BF166" s="365">
        <f>IF(N166="snížená",J166,0)</f>
        <v>0</v>
      </c>
      <c r="BG166" s="365">
        <f>IF(N166="zákl. přenesená",J166,0)</f>
        <v>0</v>
      </c>
      <c r="BH166" s="365">
        <f>IF(N166="sníž. přenesená",J166,0)</f>
        <v>0</v>
      </c>
      <c r="BI166" s="365">
        <f>IF(N166="nulová",J166,0)</f>
        <v>0</v>
      </c>
      <c r="BJ166" s="227" t="s">
        <v>87</v>
      </c>
      <c r="BK166" s="365">
        <f>ROUND(I166*H166,2)</f>
        <v>0</v>
      </c>
      <c r="BL166" s="227" t="s">
        <v>91</v>
      </c>
      <c r="BM166" s="364" t="s">
        <v>953</v>
      </c>
    </row>
    <row r="167" spans="2:65" s="242" customFormat="1">
      <c r="B167" s="243"/>
      <c r="D167" s="366" t="s">
        <v>534</v>
      </c>
      <c r="F167" s="367" t="s">
        <v>954</v>
      </c>
      <c r="I167" s="368"/>
      <c r="L167" s="243"/>
      <c r="M167" s="369"/>
      <c r="T167" s="267"/>
      <c r="AT167" s="227" t="s">
        <v>534</v>
      </c>
      <c r="AU167" s="227" t="s">
        <v>293</v>
      </c>
    </row>
    <row r="168" spans="2:65" s="370" customFormat="1">
      <c r="B168" s="371"/>
      <c r="D168" s="372" t="s">
        <v>145</v>
      </c>
      <c r="E168" s="373" t="s">
        <v>406</v>
      </c>
      <c r="F168" s="374" t="s">
        <v>950</v>
      </c>
      <c r="H168" s="375">
        <v>5</v>
      </c>
      <c r="I168" s="376"/>
      <c r="L168" s="371"/>
      <c r="M168" s="377"/>
      <c r="T168" s="378"/>
      <c r="AT168" s="373" t="s">
        <v>145</v>
      </c>
      <c r="AU168" s="373" t="s">
        <v>293</v>
      </c>
      <c r="AV168" s="370" t="s">
        <v>293</v>
      </c>
      <c r="AW168" s="370" t="s">
        <v>438</v>
      </c>
      <c r="AX168" s="370" t="s">
        <v>87</v>
      </c>
      <c r="AY168" s="373" t="s">
        <v>528</v>
      </c>
    </row>
    <row r="169" spans="2:65" s="242" customFormat="1" ht="44.25" customHeight="1">
      <c r="B169" s="352"/>
      <c r="C169" s="353" t="s">
        <v>686</v>
      </c>
      <c r="D169" s="353" t="s">
        <v>529</v>
      </c>
      <c r="E169" s="354" t="s">
        <v>955</v>
      </c>
      <c r="F169" s="355" t="s">
        <v>956</v>
      </c>
      <c r="G169" s="356" t="s">
        <v>292</v>
      </c>
      <c r="H169" s="357">
        <v>5</v>
      </c>
      <c r="I169" s="358"/>
      <c r="J169" s="359">
        <f>ROUND(I169*H169,2)</f>
        <v>0</v>
      </c>
      <c r="K169" s="355" t="s">
        <v>532</v>
      </c>
      <c r="L169" s="243"/>
      <c r="M169" s="360" t="s">
        <v>406</v>
      </c>
      <c r="N169" s="361" t="s">
        <v>445</v>
      </c>
      <c r="P169" s="362">
        <f>O169*H169</f>
        <v>0</v>
      </c>
      <c r="Q169" s="362">
        <v>0</v>
      </c>
      <c r="R169" s="362">
        <f>Q169*H169</f>
        <v>0</v>
      </c>
      <c r="S169" s="362">
        <v>0</v>
      </c>
      <c r="T169" s="363">
        <f>S169*H169</f>
        <v>0</v>
      </c>
      <c r="AR169" s="364" t="s">
        <v>91</v>
      </c>
      <c r="AT169" s="364" t="s">
        <v>529</v>
      </c>
      <c r="AU169" s="364" t="s">
        <v>293</v>
      </c>
      <c r="AY169" s="227" t="s">
        <v>528</v>
      </c>
      <c r="BE169" s="365">
        <f>IF(N169="základní",J169,0)</f>
        <v>0</v>
      </c>
      <c r="BF169" s="365">
        <f>IF(N169="snížená",J169,0)</f>
        <v>0</v>
      </c>
      <c r="BG169" s="365">
        <f>IF(N169="zákl. přenesená",J169,0)</f>
        <v>0</v>
      </c>
      <c r="BH169" s="365">
        <f>IF(N169="sníž. přenesená",J169,0)</f>
        <v>0</v>
      </c>
      <c r="BI169" s="365">
        <f>IF(N169="nulová",J169,0)</f>
        <v>0</v>
      </c>
      <c r="BJ169" s="227" t="s">
        <v>87</v>
      </c>
      <c r="BK169" s="365">
        <f>ROUND(I169*H169,2)</f>
        <v>0</v>
      </c>
      <c r="BL169" s="227" t="s">
        <v>91</v>
      </c>
      <c r="BM169" s="364" t="s">
        <v>957</v>
      </c>
    </row>
    <row r="170" spans="2:65" s="242" customFormat="1">
      <c r="B170" s="243"/>
      <c r="D170" s="366" t="s">
        <v>534</v>
      </c>
      <c r="F170" s="367" t="s">
        <v>958</v>
      </c>
      <c r="I170" s="368"/>
      <c r="L170" s="243"/>
      <c r="M170" s="369"/>
      <c r="T170" s="267"/>
      <c r="AT170" s="227" t="s">
        <v>534</v>
      </c>
      <c r="AU170" s="227" t="s">
        <v>293</v>
      </c>
    </row>
    <row r="171" spans="2:65" s="370" customFormat="1">
      <c r="B171" s="371"/>
      <c r="D171" s="372" t="s">
        <v>145</v>
      </c>
      <c r="E171" s="373" t="s">
        <v>406</v>
      </c>
      <c r="F171" s="374" t="s">
        <v>950</v>
      </c>
      <c r="H171" s="375">
        <v>5</v>
      </c>
      <c r="I171" s="376"/>
      <c r="L171" s="371"/>
      <c r="M171" s="377"/>
      <c r="T171" s="378"/>
      <c r="AT171" s="373" t="s">
        <v>145</v>
      </c>
      <c r="AU171" s="373" t="s">
        <v>293</v>
      </c>
      <c r="AV171" s="370" t="s">
        <v>293</v>
      </c>
      <c r="AW171" s="370" t="s">
        <v>438</v>
      </c>
      <c r="AX171" s="370" t="s">
        <v>87</v>
      </c>
      <c r="AY171" s="373" t="s">
        <v>528</v>
      </c>
    </row>
    <row r="172" spans="2:65" s="242" customFormat="1" ht="37.9" customHeight="1">
      <c r="B172" s="352"/>
      <c r="C172" s="353" t="s">
        <v>692</v>
      </c>
      <c r="D172" s="353" t="s">
        <v>529</v>
      </c>
      <c r="E172" s="354" t="s">
        <v>959</v>
      </c>
      <c r="F172" s="355" t="s">
        <v>960</v>
      </c>
      <c r="G172" s="356" t="s">
        <v>292</v>
      </c>
      <c r="H172" s="357">
        <v>5</v>
      </c>
      <c r="I172" s="358"/>
      <c r="J172" s="359">
        <f>ROUND(I172*H172,2)</f>
        <v>0</v>
      </c>
      <c r="K172" s="355" t="s">
        <v>532</v>
      </c>
      <c r="L172" s="243"/>
      <c r="M172" s="360" t="s">
        <v>406</v>
      </c>
      <c r="N172" s="361" t="s">
        <v>445</v>
      </c>
      <c r="P172" s="362">
        <f>O172*H172</f>
        <v>0</v>
      </c>
      <c r="Q172" s="362">
        <v>5.4539999999999998E-2</v>
      </c>
      <c r="R172" s="362">
        <f>Q172*H172</f>
        <v>0.2727</v>
      </c>
      <c r="S172" s="362">
        <v>0</v>
      </c>
      <c r="T172" s="363">
        <f>S172*H172</f>
        <v>0</v>
      </c>
      <c r="AR172" s="364" t="s">
        <v>91</v>
      </c>
      <c r="AT172" s="364" t="s">
        <v>529</v>
      </c>
      <c r="AU172" s="364" t="s">
        <v>293</v>
      </c>
      <c r="AY172" s="227" t="s">
        <v>528</v>
      </c>
      <c r="BE172" s="365">
        <f>IF(N172="základní",J172,0)</f>
        <v>0</v>
      </c>
      <c r="BF172" s="365">
        <f>IF(N172="snížená",J172,0)</f>
        <v>0</v>
      </c>
      <c r="BG172" s="365">
        <f>IF(N172="zákl. přenesená",J172,0)</f>
        <v>0</v>
      </c>
      <c r="BH172" s="365">
        <f>IF(N172="sníž. přenesená",J172,0)</f>
        <v>0</v>
      </c>
      <c r="BI172" s="365">
        <f>IF(N172="nulová",J172,0)</f>
        <v>0</v>
      </c>
      <c r="BJ172" s="227" t="s">
        <v>87</v>
      </c>
      <c r="BK172" s="365">
        <f>ROUND(I172*H172,2)</f>
        <v>0</v>
      </c>
      <c r="BL172" s="227" t="s">
        <v>91</v>
      </c>
      <c r="BM172" s="364" t="s">
        <v>961</v>
      </c>
    </row>
    <row r="173" spans="2:65" s="242" customFormat="1">
      <c r="B173" s="243"/>
      <c r="D173" s="366" t="s">
        <v>534</v>
      </c>
      <c r="F173" s="367" t="s">
        <v>962</v>
      </c>
      <c r="I173" s="368"/>
      <c r="L173" s="243"/>
      <c r="M173" s="369"/>
      <c r="T173" s="267"/>
      <c r="AT173" s="227" t="s">
        <v>534</v>
      </c>
      <c r="AU173" s="227" t="s">
        <v>293</v>
      </c>
    </row>
    <row r="174" spans="2:65" s="370" customFormat="1">
      <c r="B174" s="371"/>
      <c r="D174" s="372" t="s">
        <v>145</v>
      </c>
      <c r="E174" s="373" t="s">
        <v>406</v>
      </c>
      <c r="F174" s="374" t="s">
        <v>950</v>
      </c>
      <c r="H174" s="375">
        <v>5</v>
      </c>
      <c r="I174" s="376"/>
      <c r="L174" s="371"/>
      <c r="M174" s="377"/>
      <c r="T174" s="378"/>
      <c r="AT174" s="373" t="s">
        <v>145</v>
      </c>
      <c r="AU174" s="373" t="s">
        <v>293</v>
      </c>
      <c r="AV174" s="370" t="s">
        <v>293</v>
      </c>
      <c r="AW174" s="370" t="s">
        <v>438</v>
      </c>
      <c r="AX174" s="370" t="s">
        <v>87</v>
      </c>
      <c r="AY174" s="373" t="s">
        <v>528</v>
      </c>
    </row>
    <row r="175" spans="2:65" s="242" customFormat="1" ht="21.75" customHeight="1">
      <c r="B175" s="352"/>
      <c r="C175" s="353" t="s">
        <v>699</v>
      </c>
      <c r="D175" s="353" t="s">
        <v>529</v>
      </c>
      <c r="E175" s="354" t="s">
        <v>826</v>
      </c>
      <c r="F175" s="355" t="s">
        <v>827</v>
      </c>
      <c r="G175" s="356" t="s">
        <v>201</v>
      </c>
      <c r="H175" s="357">
        <v>40.4</v>
      </c>
      <c r="I175" s="358"/>
      <c r="J175" s="359">
        <f>ROUND(I175*H175,2)</f>
        <v>0</v>
      </c>
      <c r="K175" s="355" t="s">
        <v>532</v>
      </c>
      <c r="L175" s="243"/>
      <c r="M175" s="360" t="s">
        <v>406</v>
      </c>
      <c r="N175" s="361" t="s">
        <v>445</v>
      </c>
      <c r="P175" s="362">
        <f>O175*H175</f>
        <v>0</v>
      </c>
      <c r="Q175" s="362">
        <v>9.0000000000000006E-5</v>
      </c>
      <c r="R175" s="362">
        <f>Q175*H175</f>
        <v>3.6359999999999999E-3</v>
      </c>
      <c r="S175" s="362">
        <v>0</v>
      </c>
      <c r="T175" s="363">
        <f>S175*H175</f>
        <v>0</v>
      </c>
      <c r="AR175" s="364" t="s">
        <v>91</v>
      </c>
      <c r="AT175" s="364" t="s">
        <v>529</v>
      </c>
      <c r="AU175" s="364" t="s">
        <v>293</v>
      </c>
      <c r="AY175" s="227" t="s">
        <v>528</v>
      </c>
      <c r="BE175" s="365">
        <f>IF(N175="základní",J175,0)</f>
        <v>0</v>
      </c>
      <c r="BF175" s="365">
        <f>IF(N175="snížená",J175,0)</f>
        <v>0</v>
      </c>
      <c r="BG175" s="365">
        <f>IF(N175="zákl. přenesená",J175,0)</f>
        <v>0</v>
      </c>
      <c r="BH175" s="365">
        <f>IF(N175="sníž. přenesená",J175,0)</f>
        <v>0</v>
      </c>
      <c r="BI175" s="365">
        <f>IF(N175="nulová",J175,0)</f>
        <v>0</v>
      </c>
      <c r="BJ175" s="227" t="s">
        <v>87</v>
      </c>
      <c r="BK175" s="365">
        <f>ROUND(I175*H175,2)</f>
        <v>0</v>
      </c>
      <c r="BL175" s="227" t="s">
        <v>91</v>
      </c>
      <c r="BM175" s="364" t="s">
        <v>963</v>
      </c>
    </row>
    <row r="176" spans="2:65" s="242" customFormat="1">
      <c r="B176" s="243"/>
      <c r="D176" s="366" t="s">
        <v>534</v>
      </c>
      <c r="F176" s="367" t="s">
        <v>829</v>
      </c>
      <c r="I176" s="368"/>
      <c r="L176" s="243"/>
      <c r="M176" s="369"/>
      <c r="T176" s="267"/>
      <c r="AT176" s="227" t="s">
        <v>534</v>
      </c>
      <c r="AU176" s="227" t="s">
        <v>293</v>
      </c>
    </row>
    <row r="177" spans="2:65" s="370" customFormat="1">
      <c r="B177" s="371"/>
      <c r="D177" s="372" t="s">
        <v>145</v>
      </c>
      <c r="E177" s="373" t="s">
        <v>406</v>
      </c>
      <c r="F177" s="374" t="s">
        <v>924</v>
      </c>
      <c r="H177" s="375">
        <v>40.4</v>
      </c>
      <c r="I177" s="376"/>
      <c r="L177" s="371"/>
      <c r="M177" s="377"/>
      <c r="T177" s="378"/>
      <c r="AT177" s="373" t="s">
        <v>145</v>
      </c>
      <c r="AU177" s="373" t="s">
        <v>293</v>
      </c>
      <c r="AV177" s="370" t="s">
        <v>293</v>
      </c>
      <c r="AW177" s="370" t="s">
        <v>438</v>
      </c>
      <c r="AX177" s="370" t="s">
        <v>87</v>
      </c>
      <c r="AY177" s="373" t="s">
        <v>528</v>
      </c>
    </row>
    <row r="178" spans="2:65" s="339" customFormat="1" ht="22.9" customHeight="1">
      <c r="B178" s="340"/>
      <c r="D178" s="341" t="s">
        <v>471</v>
      </c>
      <c r="E178" s="350" t="s">
        <v>869</v>
      </c>
      <c r="F178" s="350" t="s">
        <v>870</v>
      </c>
      <c r="I178" s="343"/>
      <c r="J178" s="351">
        <f>BK178</f>
        <v>0</v>
      </c>
      <c r="L178" s="340"/>
      <c r="M178" s="345"/>
      <c r="P178" s="346">
        <f>SUM(P179:P180)</f>
        <v>0</v>
      </c>
      <c r="R178" s="346">
        <f>SUM(R179:R180)</f>
        <v>0</v>
      </c>
      <c r="T178" s="347">
        <f>SUM(T179:T180)</f>
        <v>0</v>
      </c>
      <c r="AR178" s="341" t="s">
        <v>87</v>
      </c>
      <c r="AT178" s="348" t="s">
        <v>471</v>
      </c>
      <c r="AU178" s="348" t="s">
        <v>87</v>
      </c>
      <c r="AY178" s="341" t="s">
        <v>528</v>
      </c>
      <c r="BK178" s="349">
        <f>SUM(BK179:BK180)</f>
        <v>0</v>
      </c>
    </row>
    <row r="179" spans="2:65" s="242" customFormat="1" ht="49.15" customHeight="1">
      <c r="B179" s="352"/>
      <c r="C179" s="353" t="s">
        <v>706</v>
      </c>
      <c r="D179" s="353" t="s">
        <v>529</v>
      </c>
      <c r="E179" s="354" t="s">
        <v>872</v>
      </c>
      <c r="F179" s="355" t="s">
        <v>873</v>
      </c>
      <c r="G179" s="356" t="s">
        <v>343</v>
      </c>
      <c r="H179" s="357">
        <v>0.86</v>
      </c>
      <c r="I179" s="358"/>
      <c r="J179" s="359">
        <f>ROUND(I179*H179,2)</f>
        <v>0</v>
      </c>
      <c r="K179" s="355" t="s">
        <v>532</v>
      </c>
      <c r="L179" s="243"/>
      <c r="M179" s="360" t="s">
        <v>406</v>
      </c>
      <c r="N179" s="361" t="s">
        <v>445</v>
      </c>
      <c r="P179" s="362">
        <f>O179*H179</f>
        <v>0</v>
      </c>
      <c r="Q179" s="362">
        <v>0</v>
      </c>
      <c r="R179" s="362">
        <f>Q179*H179</f>
        <v>0</v>
      </c>
      <c r="S179" s="362">
        <v>0</v>
      </c>
      <c r="T179" s="363">
        <f>S179*H179</f>
        <v>0</v>
      </c>
      <c r="AR179" s="364" t="s">
        <v>91</v>
      </c>
      <c r="AT179" s="364" t="s">
        <v>529</v>
      </c>
      <c r="AU179" s="364" t="s">
        <v>293</v>
      </c>
      <c r="AY179" s="227" t="s">
        <v>528</v>
      </c>
      <c r="BE179" s="365">
        <f>IF(N179="základní",J179,0)</f>
        <v>0</v>
      </c>
      <c r="BF179" s="365">
        <f>IF(N179="snížená",J179,0)</f>
        <v>0</v>
      </c>
      <c r="BG179" s="365">
        <f>IF(N179="zákl. přenesená",J179,0)</f>
        <v>0</v>
      </c>
      <c r="BH179" s="365">
        <f>IF(N179="sníž. přenesená",J179,0)</f>
        <v>0</v>
      </c>
      <c r="BI179" s="365">
        <f>IF(N179="nulová",J179,0)</f>
        <v>0</v>
      </c>
      <c r="BJ179" s="227" t="s">
        <v>87</v>
      </c>
      <c r="BK179" s="365">
        <f>ROUND(I179*H179,2)</f>
        <v>0</v>
      </c>
      <c r="BL179" s="227" t="s">
        <v>91</v>
      </c>
      <c r="BM179" s="364" t="s">
        <v>964</v>
      </c>
    </row>
    <row r="180" spans="2:65" s="242" customFormat="1">
      <c r="B180" s="243"/>
      <c r="D180" s="366" t="s">
        <v>534</v>
      </c>
      <c r="F180" s="367" t="s">
        <v>875</v>
      </c>
      <c r="I180" s="368"/>
      <c r="L180" s="243"/>
      <c r="M180" s="405"/>
      <c r="N180" s="406"/>
      <c r="O180" s="406"/>
      <c r="P180" s="406"/>
      <c r="Q180" s="406"/>
      <c r="R180" s="406"/>
      <c r="S180" s="406"/>
      <c r="T180" s="407"/>
      <c r="AT180" s="227" t="s">
        <v>534</v>
      </c>
      <c r="AU180" s="227" t="s">
        <v>293</v>
      </c>
    </row>
    <row r="181" spans="2:65" s="242" customFormat="1" ht="6.95" customHeight="1">
      <c r="B181" s="253"/>
      <c r="C181" s="254"/>
      <c r="D181" s="254"/>
      <c r="E181" s="254"/>
      <c r="F181" s="254"/>
      <c r="G181" s="254"/>
      <c r="H181" s="254"/>
      <c r="I181" s="254"/>
      <c r="J181" s="254"/>
      <c r="K181" s="254"/>
      <c r="L181" s="243"/>
    </row>
  </sheetData>
  <autoFilter ref="C89:K180" xr:uid="{00000000-0009-0000-0000-000002000000}"/>
  <mergeCells count="12">
    <mergeCell ref="E82:H82"/>
    <mergeCell ref="L2:V2"/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</mergeCells>
  <hyperlinks>
    <hyperlink ref="F94" r:id="rId1" xr:uid="{67D9FD90-E845-442C-BC0F-158686E2BAB5}"/>
    <hyperlink ref="F98" r:id="rId2" xr:uid="{B1F61930-59F2-4E52-857D-0CD14C2EA2A2}"/>
    <hyperlink ref="F102" r:id="rId3" xr:uid="{B0DE9CF3-6610-4798-8F6D-A31BF78B4F77}"/>
    <hyperlink ref="F106" r:id="rId4" xr:uid="{8DDE0E4E-8658-4061-A265-2D9852E57132}"/>
    <hyperlink ref="F109" r:id="rId5" xr:uid="{70E551C9-FA2C-4226-8262-B2BE245369C6}"/>
    <hyperlink ref="F111" r:id="rId6" xr:uid="{F720436A-0612-470F-A6E6-C1FDCFF78F5B}"/>
    <hyperlink ref="F117" r:id="rId7" xr:uid="{A5F79275-5D52-402E-8D02-2212BD29B085}"/>
    <hyperlink ref="F124" r:id="rId8" xr:uid="{E420553B-7CDF-4B8D-96E0-645CC88190BA}"/>
    <hyperlink ref="F130" r:id="rId9" xr:uid="{C9AD8D09-B281-4D03-BC54-55B9E1FE0172}"/>
    <hyperlink ref="F137" r:id="rId10" xr:uid="{9F13F732-F273-48AF-8AAD-EF25C2013A77}"/>
    <hyperlink ref="F139" r:id="rId11" xr:uid="{363CD174-4852-4374-8C15-C004BF05C439}"/>
    <hyperlink ref="F143" r:id="rId12" xr:uid="{88390BF8-BF9A-4567-AC1E-1CB51B17DE2B}"/>
    <hyperlink ref="F146" r:id="rId13" xr:uid="{09928C6C-887F-4F1C-99E9-2E2DB9A96FE3}"/>
    <hyperlink ref="F150" r:id="rId14" xr:uid="{56F665E6-9933-45DA-B816-94030889B74A}"/>
    <hyperlink ref="F153" r:id="rId15" xr:uid="{19549571-E4B3-4010-87F5-C214E4316B29}"/>
    <hyperlink ref="F158" r:id="rId16" xr:uid="{F6DA8B80-AB53-4D5B-B897-A54FEAA0623E}"/>
    <hyperlink ref="F161" r:id="rId17" xr:uid="{0786E7A8-C192-4D74-A3FF-94D4D288BB2D}"/>
    <hyperlink ref="F164" r:id="rId18" xr:uid="{75EC87F0-0A03-458E-9936-CE5303E000F7}"/>
    <hyperlink ref="F167" r:id="rId19" xr:uid="{A920CB78-2298-4B74-9F3A-AD1F535C3605}"/>
    <hyperlink ref="F170" r:id="rId20" xr:uid="{93F5BF44-E97C-4519-A917-8E75AEB5FC15}"/>
    <hyperlink ref="F173" r:id="rId21" xr:uid="{4EC3BED4-891F-4AD7-8383-1DA1D87EA5E2}"/>
    <hyperlink ref="F176" r:id="rId22" xr:uid="{E7EB8A0A-FA39-4FAC-A1A6-6ABAB805797B}"/>
    <hyperlink ref="F180" r:id="rId23" xr:uid="{D2D6F458-33EF-4BCC-9774-074A9CD4A477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7FAE5-9281-49E9-8F13-37E652FE3869}">
  <sheetPr>
    <pageSetUpPr fitToPage="1"/>
  </sheetPr>
  <dimension ref="B2:BM349"/>
  <sheetViews>
    <sheetView showGridLines="0" workbookViewId="0">
      <selection activeCell="I96" sqref="I96"/>
    </sheetView>
  </sheetViews>
  <sheetFormatPr defaultRowHeight="11.25"/>
  <cols>
    <col min="1" max="1" width="7.140625" style="226" customWidth="1"/>
    <col min="2" max="2" width="1" style="226" customWidth="1"/>
    <col min="3" max="3" width="3.5703125" style="226" customWidth="1"/>
    <col min="4" max="4" width="3.7109375" style="226" customWidth="1"/>
    <col min="5" max="5" width="14.7109375" style="226" customWidth="1"/>
    <col min="6" max="6" width="43.5703125" style="226" customWidth="1"/>
    <col min="7" max="7" width="6.42578125" style="226" customWidth="1"/>
    <col min="8" max="8" width="12" style="226" customWidth="1"/>
    <col min="9" max="9" width="13.5703125" style="226" customWidth="1"/>
    <col min="10" max="11" width="19.140625" style="226" customWidth="1"/>
    <col min="12" max="12" width="8" style="226" customWidth="1"/>
    <col min="13" max="13" width="9.28515625" style="226" hidden="1" customWidth="1"/>
    <col min="14" max="14" width="9.140625" style="226"/>
    <col min="15" max="20" width="12.140625" style="226" hidden="1" customWidth="1"/>
    <col min="21" max="21" width="14" style="226" hidden="1" customWidth="1"/>
    <col min="22" max="22" width="10.5703125" style="226" customWidth="1"/>
    <col min="23" max="23" width="14" style="226" customWidth="1"/>
    <col min="24" max="24" width="10.5703125" style="226" customWidth="1"/>
    <col min="25" max="25" width="12.85546875" style="226" customWidth="1"/>
    <col min="26" max="26" width="9.42578125" style="226" customWidth="1"/>
    <col min="27" max="27" width="12.85546875" style="226" customWidth="1"/>
    <col min="28" max="28" width="14" style="226" customWidth="1"/>
    <col min="29" max="29" width="9.42578125" style="226" customWidth="1"/>
    <col min="30" max="30" width="12.85546875" style="226" customWidth="1"/>
    <col min="31" max="31" width="14" style="226" customWidth="1"/>
    <col min="32" max="16384" width="9.140625" style="226"/>
  </cols>
  <sheetData>
    <row r="2" spans="2:46" ht="36.950000000000003" customHeight="1">
      <c r="L2" s="538" t="s">
        <v>416</v>
      </c>
      <c r="M2" s="539"/>
      <c r="N2" s="539"/>
      <c r="O2" s="539"/>
      <c r="P2" s="539"/>
      <c r="Q2" s="539"/>
      <c r="R2" s="539"/>
      <c r="S2" s="539"/>
      <c r="T2" s="539"/>
      <c r="U2" s="539"/>
      <c r="V2" s="539"/>
      <c r="AT2" s="227" t="s">
        <v>492</v>
      </c>
    </row>
    <row r="3" spans="2:46" ht="6.95" customHeight="1">
      <c r="B3" s="228"/>
      <c r="C3" s="229"/>
      <c r="D3" s="229"/>
      <c r="E3" s="229"/>
      <c r="F3" s="229"/>
      <c r="G3" s="229"/>
      <c r="H3" s="229"/>
      <c r="I3" s="229"/>
      <c r="J3" s="229"/>
      <c r="K3" s="229"/>
      <c r="L3" s="230"/>
      <c r="AT3" s="227" t="s">
        <v>293</v>
      </c>
    </row>
    <row r="4" spans="2:46" ht="24.95" customHeight="1">
      <c r="B4" s="230"/>
      <c r="D4" s="231" t="s">
        <v>498</v>
      </c>
      <c r="L4" s="230"/>
      <c r="M4" s="307" t="s">
        <v>421</v>
      </c>
      <c r="AT4" s="227" t="s">
        <v>414</v>
      </c>
    </row>
    <row r="5" spans="2:46" ht="6.95" customHeight="1">
      <c r="B5" s="230"/>
      <c r="L5" s="230"/>
    </row>
    <row r="6" spans="2:46" ht="12" customHeight="1">
      <c r="B6" s="230"/>
      <c r="D6" s="237" t="s">
        <v>427</v>
      </c>
      <c r="L6" s="230"/>
    </row>
    <row r="7" spans="2:46" ht="16.5" customHeight="1">
      <c r="B7" s="230"/>
      <c r="E7" s="581" t="str">
        <f>'[4]Rekapitulace stavby'!K6</f>
        <v>Výstavba ZTV NIVY II.</v>
      </c>
      <c r="F7" s="582"/>
      <c r="G7" s="582"/>
      <c r="H7" s="582"/>
      <c r="L7" s="230"/>
    </row>
    <row r="8" spans="2:46" ht="12" customHeight="1">
      <c r="B8" s="230"/>
      <c r="D8" s="237" t="s">
        <v>499</v>
      </c>
      <c r="L8" s="230"/>
    </row>
    <row r="9" spans="2:46" s="242" customFormat="1" ht="16.5" customHeight="1">
      <c r="B9" s="243"/>
      <c r="E9" s="581" t="s">
        <v>965</v>
      </c>
      <c r="F9" s="580"/>
      <c r="G9" s="580"/>
      <c r="H9" s="580"/>
      <c r="L9" s="243"/>
    </row>
    <row r="10" spans="2:46" s="242" customFormat="1" ht="12" customHeight="1">
      <c r="B10" s="243"/>
      <c r="D10" s="237" t="s">
        <v>501</v>
      </c>
      <c r="L10" s="243"/>
    </row>
    <row r="11" spans="2:46" s="242" customFormat="1" ht="16.5" customHeight="1">
      <c r="B11" s="243"/>
      <c r="E11" s="554" t="s">
        <v>966</v>
      </c>
      <c r="F11" s="580"/>
      <c r="G11" s="580"/>
      <c r="H11" s="580"/>
      <c r="L11" s="243"/>
    </row>
    <row r="12" spans="2:46" s="242" customFormat="1">
      <c r="B12" s="243"/>
      <c r="L12" s="243"/>
    </row>
    <row r="13" spans="2:46" s="242" customFormat="1" ht="12" customHeight="1">
      <c r="B13" s="243"/>
      <c r="D13" s="237" t="s">
        <v>429</v>
      </c>
      <c r="F13" s="235" t="s">
        <v>406</v>
      </c>
      <c r="I13" s="237" t="s">
        <v>430</v>
      </c>
      <c r="J13" s="235" t="s">
        <v>406</v>
      </c>
      <c r="L13" s="243"/>
    </row>
    <row r="14" spans="2:46" s="242" customFormat="1" ht="12" customHeight="1">
      <c r="B14" s="243"/>
      <c r="D14" s="237" t="s">
        <v>431</v>
      </c>
      <c r="F14" s="235" t="s">
        <v>50</v>
      </c>
      <c r="I14" s="237" t="s">
        <v>432</v>
      </c>
      <c r="J14" s="263" t="str">
        <f>'[4]Rekapitulace stavby'!AN8</f>
        <v>16. 8. 2023</v>
      </c>
      <c r="L14" s="243"/>
    </row>
    <row r="15" spans="2:46" s="242" customFormat="1" ht="10.9" customHeight="1">
      <c r="B15" s="243"/>
      <c r="L15" s="243"/>
    </row>
    <row r="16" spans="2:46" s="242" customFormat="1" ht="12" customHeight="1">
      <c r="B16" s="243"/>
      <c r="D16" s="237" t="s">
        <v>434</v>
      </c>
      <c r="I16" s="237" t="s">
        <v>53</v>
      </c>
      <c r="J16" s="235" t="str">
        <f>IF('[4]Rekapitulace stavby'!AN10="","",'[4]Rekapitulace stavby'!AN10)</f>
        <v/>
      </c>
      <c r="L16" s="243"/>
    </row>
    <row r="17" spans="2:12" s="242" customFormat="1" ht="18" customHeight="1">
      <c r="B17" s="243"/>
      <c r="E17" s="235" t="str">
        <f>IF('[4]Rekapitulace stavby'!E11="","",'[4]Rekapitulace stavby'!E11)</f>
        <v xml:space="preserve"> </v>
      </c>
      <c r="I17" s="237" t="s">
        <v>54</v>
      </c>
      <c r="J17" s="235" t="str">
        <f>IF('[4]Rekapitulace stavby'!AN11="","",'[4]Rekapitulace stavby'!AN11)</f>
        <v/>
      </c>
      <c r="L17" s="243"/>
    </row>
    <row r="18" spans="2:12" s="242" customFormat="1" ht="6.95" customHeight="1">
      <c r="B18" s="243"/>
      <c r="L18" s="243"/>
    </row>
    <row r="19" spans="2:12" s="242" customFormat="1" ht="12" customHeight="1">
      <c r="B19" s="243"/>
      <c r="D19" s="237" t="s">
        <v>435</v>
      </c>
      <c r="I19" s="237" t="s">
        <v>53</v>
      </c>
      <c r="J19" s="238" t="str">
        <f>'[4]Rekapitulace stavby'!AN13</f>
        <v>Vyplň údaj</v>
      </c>
      <c r="L19" s="243"/>
    </row>
    <row r="20" spans="2:12" s="242" customFormat="1" ht="18" customHeight="1">
      <c r="B20" s="243"/>
      <c r="E20" s="583" t="str">
        <f>'[4]Rekapitulace stavby'!E14</f>
        <v>Vyplň údaj</v>
      </c>
      <c r="F20" s="540"/>
      <c r="G20" s="540"/>
      <c r="H20" s="540"/>
      <c r="I20" s="237" t="s">
        <v>54</v>
      </c>
      <c r="J20" s="238" t="str">
        <f>'[4]Rekapitulace stavby'!AN14</f>
        <v>Vyplň údaj</v>
      </c>
      <c r="L20" s="243"/>
    </row>
    <row r="21" spans="2:12" s="242" customFormat="1" ht="6.95" customHeight="1">
      <c r="B21" s="243"/>
      <c r="L21" s="243"/>
    </row>
    <row r="22" spans="2:12" s="242" customFormat="1" ht="12" customHeight="1">
      <c r="B22" s="243"/>
      <c r="D22" s="237" t="s">
        <v>55</v>
      </c>
      <c r="I22" s="237" t="s">
        <v>53</v>
      </c>
      <c r="J22" s="235" t="s">
        <v>406</v>
      </c>
      <c r="L22" s="243"/>
    </row>
    <row r="23" spans="2:12" s="242" customFormat="1" ht="18" customHeight="1">
      <c r="B23" s="243"/>
      <c r="E23" s="235" t="s">
        <v>437</v>
      </c>
      <c r="I23" s="237" t="s">
        <v>54</v>
      </c>
      <c r="J23" s="235" t="s">
        <v>406</v>
      </c>
      <c r="L23" s="243"/>
    </row>
    <row r="24" spans="2:12" s="242" customFormat="1" ht="6.95" customHeight="1">
      <c r="B24" s="243"/>
      <c r="L24" s="243"/>
    </row>
    <row r="25" spans="2:12" s="242" customFormat="1" ht="12" customHeight="1">
      <c r="B25" s="243"/>
      <c r="D25" s="237" t="s">
        <v>439</v>
      </c>
      <c r="I25" s="237" t="s">
        <v>53</v>
      </c>
      <c r="J25" s="235" t="str">
        <f>IF('[4]Rekapitulace stavby'!AN19="","",'[4]Rekapitulace stavby'!AN19)</f>
        <v/>
      </c>
      <c r="L25" s="243"/>
    </row>
    <row r="26" spans="2:12" s="242" customFormat="1" ht="18" customHeight="1">
      <c r="B26" s="243"/>
      <c r="E26" s="235" t="str">
        <f>IF('[4]Rekapitulace stavby'!E20="","",'[4]Rekapitulace stavby'!E20)</f>
        <v xml:space="preserve"> </v>
      </c>
      <c r="I26" s="237" t="s">
        <v>54</v>
      </c>
      <c r="J26" s="235" t="str">
        <f>IF('[4]Rekapitulace stavby'!AN20="","",'[4]Rekapitulace stavby'!AN20)</f>
        <v/>
      </c>
      <c r="L26" s="243"/>
    </row>
    <row r="27" spans="2:12" s="242" customFormat="1" ht="6.95" customHeight="1">
      <c r="B27" s="243"/>
      <c r="L27" s="243"/>
    </row>
    <row r="28" spans="2:12" s="242" customFormat="1" ht="12" customHeight="1">
      <c r="B28" s="243"/>
      <c r="D28" s="237" t="s">
        <v>440</v>
      </c>
      <c r="L28" s="243"/>
    </row>
    <row r="29" spans="2:12" s="308" customFormat="1" ht="16.5" customHeight="1">
      <c r="B29" s="309"/>
      <c r="E29" s="547" t="s">
        <v>406</v>
      </c>
      <c r="F29" s="547"/>
      <c r="G29" s="547"/>
      <c r="H29" s="547"/>
      <c r="L29" s="309"/>
    </row>
    <row r="30" spans="2:12" s="242" customFormat="1" ht="6.95" customHeight="1">
      <c r="B30" s="243"/>
      <c r="L30" s="243"/>
    </row>
    <row r="31" spans="2:12" s="242" customFormat="1" ht="6.95" customHeight="1">
      <c r="B31" s="243"/>
      <c r="D31" s="264"/>
      <c r="E31" s="264"/>
      <c r="F31" s="264"/>
      <c r="G31" s="264"/>
      <c r="H31" s="264"/>
      <c r="I31" s="264"/>
      <c r="J31" s="264"/>
      <c r="K31" s="264"/>
      <c r="L31" s="243"/>
    </row>
    <row r="32" spans="2:12" s="242" customFormat="1" ht="25.35" customHeight="1">
      <c r="B32" s="243"/>
      <c r="D32" s="310" t="s">
        <v>19</v>
      </c>
      <c r="J32" s="278">
        <f>ROUND(J93, 2)</f>
        <v>0</v>
      </c>
      <c r="L32" s="243"/>
    </row>
    <row r="33" spans="2:12" s="242" customFormat="1" ht="6.95" customHeight="1">
      <c r="B33" s="243"/>
      <c r="D33" s="264"/>
      <c r="E33" s="264"/>
      <c r="F33" s="264"/>
      <c r="G33" s="264"/>
      <c r="H33" s="264"/>
      <c r="I33" s="264"/>
      <c r="J33" s="264"/>
      <c r="K33" s="264"/>
      <c r="L33" s="243"/>
    </row>
    <row r="34" spans="2:12" s="242" customFormat="1" ht="14.45" customHeight="1">
      <c r="B34" s="243"/>
      <c r="F34" s="246" t="s">
        <v>443</v>
      </c>
      <c r="I34" s="246" t="s">
        <v>442</v>
      </c>
      <c r="J34" s="246" t="s">
        <v>444</v>
      </c>
      <c r="L34" s="243"/>
    </row>
    <row r="35" spans="2:12" s="242" customFormat="1" ht="14.45" customHeight="1">
      <c r="B35" s="243"/>
      <c r="D35" s="266" t="s">
        <v>33</v>
      </c>
      <c r="E35" s="237" t="s">
        <v>445</v>
      </c>
      <c r="F35" s="300">
        <f>ROUND((SUM(BE93:BE348)),  2)</f>
        <v>0</v>
      </c>
      <c r="I35" s="311">
        <v>0.21</v>
      </c>
      <c r="J35" s="300">
        <f>ROUND(((SUM(BE93:BE348))*I35),  2)</f>
        <v>0</v>
      </c>
      <c r="L35" s="243"/>
    </row>
    <row r="36" spans="2:12" s="242" customFormat="1" ht="14.45" customHeight="1">
      <c r="B36" s="243"/>
      <c r="E36" s="237" t="s">
        <v>446</v>
      </c>
      <c r="F36" s="300">
        <f>ROUND((SUM(BF93:BF348)),  2)</f>
        <v>0</v>
      </c>
      <c r="I36" s="311">
        <v>0.15</v>
      </c>
      <c r="J36" s="300">
        <f>ROUND(((SUM(BF93:BF348))*I36),  2)</f>
        <v>0</v>
      </c>
      <c r="L36" s="243"/>
    </row>
    <row r="37" spans="2:12" s="242" customFormat="1" ht="14.45" hidden="1" customHeight="1">
      <c r="B37" s="243"/>
      <c r="E37" s="237" t="s">
        <v>447</v>
      </c>
      <c r="F37" s="300">
        <f>ROUND((SUM(BG93:BG348)),  2)</f>
        <v>0</v>
      </c>
      <c r="I37" s="311">
        <v>0.21</v>
      </c>
      <c r="J37" s="300">
        <f>0</f>
        <v>0</v>
      </c>
      <c r="L37" s="243"/>
    </row>
    <row r="38" spans="2:12" s="242" customFormat="1" ht="14.45" hidden="1" customHeight="1">
      <c r="B38" s="243"/>
      <c r="E38" s="237" t="s">
        <v>448</v>
      </c>
      <c r="F38" s="300">
        <f>ROUND((SUM(BH93:BH348)),  2)</f>
        <v>0</v>
      </c>
      <c r="I38" s="311">
        <v>0.15</v>
      </c>
      <c r="J38" s="300">
        <f>0</f>
        <v>0</v>
      </c>
      <c r="L38" s="243"/>
    </row>
    <row r="39" spans="2:12" s="242" customFormat="1" ht="14.45" hidden="1" customHeight="1">
      <c r="B39" s="243"/>
      <c r="E39" s="237" t="s">
        <v>449</v>
      </c>
      <c r="F39" s="300">
        <f>ROUND((SUM(BI93:BI348)),  2)</f>
        <v>0</v>
      </c>
      <c r="I39" s="311">
        <v>0</v>
      </c>
      <c r="J39" s="300">
        <f>0</f>
        <v>0</v>
      </c>
      <c r="L39" s="243"/>
    </row>
    <row r="40" spans="2:12" s="242" customFormat="1" ht="6.95" customHeight="1">
      <c r="B40" s="243"/>
      <c r="L40" s="243"/>
    </row>
    <row r="41" spans="2:12" s="242" customFormat="1" ht="25.35" customHeight="1">
      <c r="B41" s="243"/>
      <c r="C41" s="312"/>
      <c r="D41" s="313" t="s">
        <v>450</v>
      </c>
      <c r="E41" s="268"/>
      <c r="F41" s="268"/>
      <c r="G41" s="314" t="s">
        <v>76</v>
      </c>
      <c r="H41" s="315" t="s">
        <v>75</v>
      </c>
      <c r="I41" s="268"/>
      <c r="J41" s="316">
        <f>SUM(J32:J39)</f>
        <v>0</v>
      </c>
      <c r="K41" s="317"/>
      <c r="L41" s="243"/>
    </row>
    <row r="42" spans="2:12" s="242" customFormat="1" ht="14.45" customHeight="1">
      <c r="B42" s="253"/>
      <c r="C42" s="254"/>
      <c r="D42" s="254"/>
      <c r="E42" s="254"/>
      <c r="F42" s="254"/>
      <c r="G42" s="254"/>
      <c r="H42" s="254"/>
      <c r="I42" s="254"/>
      <c r="J42" s="254"/>
      <c r="K42" s="254"/>
      <c r="L42" s="243"/>
    </row>
    <row r="46" spans="2:12" s="242" customFormat="1" ht="6.95" customHeight="1">
      <c r="B46" s="255"/>
      <c r="C46" s="256"/>
      <c r="D46" s="256"/>
      <c r="E46" s="256"/>
      <c r="F46" s="256"/>
      <c r="G46" s="256"/>
      <c r="H46" s="256"/>
      <c r="I46" s="256"/>
      <c r="J46" s="256"/>
      <c r="K46" s="256"/>
      <c r="L46" s="243"/>
    </row>
    <row r="47" spans="2:12" s="242" customFormat="1" ht="24.95" customHeight="1">
      <c r="B47" s="243"/>
      <c r="C47" s="231" t="s">
        <v>503</v>
      </c>
      <c r="L47" s="243"/>
    </row>
    <row r="48" spans="2:12" s="242" customFormat="1" ht="6.95" customHeight="1">
      <c r="B48" s="243"/>
      <c r="L48" s="243"/>
    </row>
    <row r="49" spans="2:47" s="242" customFormat="1" ht="12" customHeight="1">
      <c r="B49" s="243"/>
      <c r="C49" s="237" t="s">
        <v>427</v>
      </c>
      <c r="L49" s="243"/>
    </row>
    <row r="50" spans="2:47" s="242" customFormat="1" ht="16.5" customHeight="1">
      <c r="B50" s="243"/>
      <c r="E50" s="581" t="str">
        <f>E7</f>
        <v>Výstavba ZTV NIVY II.</v>
      </c>
      <c r="F50" s="582"/>
      <c r="G50" s="582"/>
      <c r="H50" s="582"/>
      <c r="L50" s="243"/>
    </row>
    <row r="51" spans="2:47" ht="12" customHeight="1">
      <c r="B51" s="230"/>
      <c r="C51" s="237" t="s">
        <v>499</v>
      </c>
      <c r="L51" s="230"/>
    </row>
    <row r="52" spans="2:47" s="242" customFormat="1" ht="16.5" customHeight="1">
      <c r="B52" s="243"/>
      <c r="E52" s="581" t="s">
        <v>965</v>
      </c>
      <c r="F52" s="580"/>
      <c r="G52" s="580"/>
      <c r="H52" s="580"/>
      <c r="L52" s="243"/>
    </row>
    <row r="53" spans="2:47" s="242" customFormat="1" ht="12" customHeight="1">
      <c r="B53" s="243"/>
      <c r="C53" s="237" t="s">
        <v>501</v>
      </c>
      <c r="L53" s="243"/>
    </row>
    <row r="54" spans="2:47" s="242" customFormat="1" ht="16.5" customHeight="1">
      <c r="B54" s="243"/>
      <c r="E54" s="554" t="str">
        <f>E11</f>
        <v>01 - hlavní řad PE100RC D110/10,1 - celková délka 79,2m</v>
      </c>
      <c r="F54" s="580"/>
      <c r="G54" s="580"/>
      <c r="H54" s="580"/>
      <c r="L54" s="243"/>
    </row>
    <row r="55" spans="2:47" s="242" customFormat="1" ht="6.95" customHeight="1">
      <c r="B55" s="243"/>
      <c r="L55" s="243"/>
    </row>
    <row r="56" spans="2:47" s="242" customFormat="1" ht="12" customHeight="1">
      <c r="B56" s="243"/>
      <c r="C56" s="237" t="s">
        <v>431</v>
      </c>
      <c r="F56" s="235" t="str">
        <f>F14</f>
        <v>Dačice</v>
      </c>
      <c r="I56" s="237" t="s">
        <v>432</v>
      </c>
      <c r="J56" s="263" t="str">
        <f>IF(J14="","",J14)</f>
        <v>16. 8. 2023</v>
      </c>
      <c r="L56" s="243"/>
    </row>
    <row r="57" spans="2:47" s="242" customFormat="1" ht="6.95" customHeight="1">
      <c r="B57" s="243"/>
      <c r="L57" s="243"/>
    </row>
    <row r="58" spans="2:47" s="242" customFormat="1" ht="25.7" customHeight="1">
      <c r="B58" s="243"/>
      <c r="C58" s="237" t="s">
        <v>434</v>
      </c>
      <c r="F58" s="235" t="str">
        <f>E17</f>
        <v xml:space="preserve"> </v>
      </c>
      <c r="I58" s="237" t="s">
        <v>55</v>
      </c>
      <c r="J58" s="240" t="str">
        <f>E23</f>
        <v>Ing.Zdeněk Hejtman, Dačice</v>
      </c>
      <c r="L58" s="243"/>
    </row>
    <row r="59" spans="2:47" s="242" customFormat="1" ht="15.2" customHeight="1">
      <c r="B59" s="243"/>
      <c r="C59" s="237" t="s">
        <v>435</v>
      </c>
      <c r="F59" s="235" t="str">
        <f>IF(E20="","",E20)</f>
        <v>Vyplň údaj</v>
      </c>
      <c r="I59" s="237" t="s">
        <v>439</v>
      </c>
      <c r="J59" s="240" t="str">
        <f>E26</f>
        <v xml:space="preserve"> </v>
      </c>
      <c r="L59" s="243"/>
    </row>
    <row r="60" spans="2:47" s="242" customFormat="1" ht="10.35" customHeight="1">
      <c r="B60" s="243"/>
      <c r="L60" s="243"/>
    </row>
    <row r="61" spans="2:47" s="242" customFormat="1" ht="29.25" customHeight="1">
      <c r="B61" s="243"/>
      <c r="C61" s="318" t="s">
        <v>504</v>
      </c>
      <c r="D61" s="312"/>
      <c r="E61" s="312"/>
      <c r="F61" s="312"/>
      <c r="G61" s="312"/>
      <c r="H61" s="312"/>
      <c r="I61" s="312"/>
      <c r="J61" s="319" t="s">
        <v>505</v>
      </c>
      <c r="K61" s="312"/>
      <c r="L61" s="243"/>
    </row>
    <row r="62" spans="2:47" s="242" customFormat="1" ht="10.35" customHeight="1">
      <c r="B62" s="243"/>
      <c r="L62" s="243"/>
    </row>
    <row r="63" spans="2:47" s="242" customFormat="1" ht="22.9" customHeight="1">
      <c r="B63" s="243"/>
      <c r="C63" s="320" t="s">
        <v>470</v>
      </c>
      <c r="J63" s="278">
        <f>J93</f>
        <v>0</v>
      </c>
      <c r="L63" s="243"/>
      <c r="AU63" s="227" t="s">
        <v>506</v>
      </c>
    </row>
    <row r="64" spans="2:47" s="321" customFormat="1" ht="24.95" customHeight="1">
      <c r="B64" s="322"/>
      <c r="D64" s="323" t="s">
        <v>507</v>
      </c>
      <c r="E64" s="324"/>
      <c r="F64" s="324"/>
      <c r="G64" s="324"/>
      <c r="H64" s="324"/>
      <c r="I64" s="324"/>
      <c r="J64" s="325">
        <f>J94</f>
        <v>0</v>
      </c>
      <c r="L64" s="322"/>
    </row>
    <row r="65" spans="2:12" s="297" customFormat="1" ht="19.899999999999999" customHeight="1">
      <c r="B65" s="326"/>
      <c r="D65" s="327" t="s">
        <v>508</v>
      </c>
      <c r="E65" s="328"/>
      <c r="F65" s="328"/>
      <c r="G65" s="328"/>
      <c r="H65" s="328"/>
      <c r="I65" s="328"/>
      <c r="J65" s="329">
        <f>J95</f>
        <v>0</v>
      </c>
      <c r="L65" s="326"/>
    </row>
    <row r="66" spans="2:12" s="297" customFormat="1" ht="19.899999999999999" customHeight="1">
      <c r="B66" s="326"/>
      <c r="D66" s="327" t="s">
        <v>509</v>
      </c>
      <c r="E66" s="328"/>
      <c r="F66" s="328"/>
      <c r="G66" s="328"/>
      <c r="H66" s="328"/>
      <c r="I66" s="328"/>
      <c r="J66" s="329">
        <f>J254</f>
        <v>0</v>
      </c>
      <c r="L66" s="326"/>
    </row>
    <row r="67" spans="2:12" s="297" customFormat="1" ht="19.899999999999999" customHeight="1">
      <c r="B67" s="326"/>
      <c r="D67" s="327" t="s">
        <v>510</v>
      </c>
      <c r="E67" s="328"/>
      <c r="F67" s="328"/>
      <c r="G67" s="328"/>
      <c r="H67" s="328"/>
      <c r="I67" s="328"/>
      <c r="J67" s="329">
        <f>J265</f>
        <v>0</v>
      </c>
      <c r="L67" s="326"/>
    </row>
    <row r="68" spans="2:12" s="297" customFormat="1" ht="19.899999999999999" customHeight="1">
      <c r="B68" s="326"/>
      <c r="D68" s="327" t="s">
        <v>511</v>
      </c>
      <c r="E68" s="328"/>
      <c r="F68" s="328"/>
      <c r="G68" s="328"/>
      <c r="H68" s="328"/>
      <c r="I68" s="328"/>
      <c r="J68" s="329">
        <f>J278</f>
        <v>0</v>
      </c>
      <c r="L68" s="326"/>
    </row>
    <row r="69" spans="2:12" s="297" customFormat="1" ht="19.899999999999999" customHeight="1">
      <c r="B69" s="326"/>
      <c r="D69" s="327" t="s">
        <v>512</v>
      </c>
      <c r="E69" s="328"/>
      <c r="F69" s="328"/>
      <c r="G69" s="328"/>
      <c r="H69" s="328"/>
      <c r="I69" s="328"/>
      <c r="J69" s="329">
        <f>J327</f>
        <v>0</v>
      </c>
      <c r="L69" s="326"/>
    </row>
    <row r="70" spans="2:12" s="297" customFormat="1" ht="19.899999999999999" customHeight="1">
      <c r="B70" s="326"/>
      <c r="D70" s="327" t="s">
        <v>513</v>
      </c>
      <c r="E70" s="328"/>
      <c r="F70" s="328"/>
      <c r="G70" s="328"/>
      <c r="H70" s="328"/>
      <c r="I70" s="328"/>
      <c r="J70" s="329">
        <f>J336</f>
        <v>0</v>
      </c>
      <c r="L70" s="326"/>
    </row>
    <row r="71" spans="2:12" s="297" customFormat="1" ht="19.899999999999999" customHeight="1">
      <c r="B71" s="326"/>
      <c r="D71" s="327" t="s">
        <v>514</v>
      </c>
      <c r="E71" s="328"/>
      <c r="F71" s="328"/>
      <c r="G71" s="328"/>
      <c r="H71" s="328"/>
      <c r="I71" s="328"/>
      <c r="J71" s="329">
        <f>J346</f>
        <v>0</v>
      </c>
      <c r="L71" s="326"/>
    </row>
    <row r="72" spans="2:12" s="242" customFormat="1" ht="21.75" customHeight="1">
      <c r="B72" s="243"/>
      <c r="L72" s="243"/>
    </row>
    <row r="73" spans="2:12" s="242" customFormat="1" ht="6.95" customHeight="1">
      <c r="B73" s="253"/>
      <c r="C73" s="254"/>
      <c r="D73" s="254"/>
      <c r="E73" s="254"/>
      <c r="F73" s="254"/>
      <c r="G73" s="254"/>
      <c r="H73" s="254"/>
      <c r="I73" s="254"/>
      <c r="J73" s="254"/>
      <c r="K73" s="254"/>
      <c r="L73" s="243"/>
    </row>
    <row r="77" spans="2:12" s="242" customFormat="1" ht="6.95" customHeight="1">
      <c r="B77" s="255"/>
      <c r="C77" s="256"/>
      <c r="D77" s="256"/>
      <c r="E77" s="256"/>
      <c r="F77" s="256"/>
      <c r="G77" s="256"/>
      <c r="H77" s="256"/>
      <c r="I77" s="256"/>
      <c r="J77" s="256"/>
      <c r="K77" s="256"/>
      <c r="L77" s="243"/>
    </row>
    <row r="78" spans="2:12" s="242" customFormat="1" ht="24.95" customHeight="1">
      <c r="B78" s="243"/>
      <c r="C78" s="231" t="s">
        <v>515</v>
      </c>
      <c r="L78" s="243"/>
    </row>
    <row r="79" spans="2:12" s="242" customFormat="1" ht="6.95" customHeight="1">
      <c r="B79" s="243"/>
      <c r="L79" s="243"/>
    </row>
    <row r="80" spans="2:12" s="242" customFormat="1" ht="12" customHeight="1">
      <c r="B80" s="243"/>
      <c r="C80" s="237" t="s">
        <v>427</v>
      </c>
      <c r="L80" s="243"/>
    </row>
    <row r="81" spans="2:65" s="242" customFormat="1" ht="16.5" customHeight="1">
      <c r="B81" s="243"/>
      <c r="E81" s="581" t="str">
        <f>E7</f>
        <v>Výstavba ZTV NIVY II.</v>
      </c>
      <c r="F81" s="582"/>
      <c r="G81" s="582"/>
      <c r="H81" s="582"/>
      <c r="L81" s="243"/>
    </row>
    <row r="82" spans="2:65" ht="12" customHeight="1">
      <c r="B82" s="230"/>
      <c r="C82" s="237" t="s">
        <v>499</v>
      </c>
      <c r="L82" s="230"/>
    </row>
    <row r="83" spans="2:65" s="242" customFormat="1" ht="16.5" customHeight="1">
      <c r="B83" s="243"/>
      <c r="E83" s="581" t="s">
        <v>965</v>
      </c>
      <c r="F83" s="580"/>
      <c r="G83" s="580"/>
      <c r="H83" s="580"/>
      <c r="L83" s="243"/>
    </row>
    <row r="84" spans="2:65" s="242" customFormat="1" ht="12" customHeight="1">
      <c r="B84" s="243"/>
      <c r="C84" s="237" t="s">
        <v>501</v>
      </c>
      <c r="L84" s="243"/>
    </row>
    <row r="85" spans="2:65" s="242" customFormat="1" ht="16.5" customHeight="1">
      <c r="B85" s="243"/>
      <c r="E85" s="554" t="str">
        <f>E11</f>
        <v>01 - hlavní řad PE100RC D110/10,1 - celková délka 79,2m</v>
      </c>
      <c r="F85" s="580"/>
      <c r="G85" s="580"/>
      <c r="H85" s="580"/>
      <c r="L85" s="243"/>
    </row>
    <row r="86" spans="2:65" s="242" customFormat="1" ht="6.95" customHeight="1">
      <c r="B86" s="243"/>
      <c r="L86" s="243"/>
    </row>
    <row r="87" spans="2:65" s="242" customFormat="1" ht="12" customHeight="1">
      <c r="B87" s="243"/>
      <c r="C87" s="237" t="s">
        <v>431</v>
      </c>
      <c r="F87" s="235" t="str">
        <f>F14</f>
        <v>Dačice</v>
      </c>
      <c r="I87" s="237" t="s">
        <v>432</v>
      </c>
      <c r="J87" s="263" t="str">
        <f>IF(J14="","",J14)</f>
        <v>16. 8. 2023</v>
      </c>
      <c r="L87" s="243"/>
    </row>
    <row r="88" spans="2:65" s="242" customFormat="1" ht="6.95" customHeight="1">
      <c r="B88" s="243"/>
      <c r="L88" s="243"/>
    </row>
    <row r="89" spans="2:65" s="242" customFormat="1" ht="25.7" customHeight="1">
      <c r="B89" s="243"/>
      <c r="C89" s="237" t="s">
        <v>434</v>
      </c>
      <c r="F89" s="235" t="str">
        <f>E17</f>
        <v xml:space="preserve"> </v>
      </c>
      <c r="I89" s="237" t="s">
        <v>55</v>
      </c>
      <c r="J89" s="240" t="str">
        <f>E23</f>
        <v>Ing.Zdeněk Hejtman, Dačice</v>
      </c>
      <c r="L89" s="243"/>
    </row>
    <row r="90" spans="2:65" s="242" customFormat="1" ht="15.2" customHeight="1">
      <c r="B90" s="243"/>
      <c r="C90" s="237" t="s">
        <v>435</v>
      </c>
      <c r="F90" s="235" t="str">
        <f>IF(E20="","",E20)</f>
        <v>Vyplň údaj</v>
      </c>
      <c r="I90" s="237" t="s">
        <v>439</v>
      </c>
      <c r="J90" s="240" t="str">
        <f>E26</f>
        <v xml:space="preserve"> </v>
      </c>
      <c r="L90" s="243"/>
    </row>
    <row r="91" spans="2:65" s="242" customFormat="1" ht="10.35" customHeight="1">
      <c r="B91" s="243"/>
      <c r="L91" s="243"/>
    </row>
    <row r="92" spans="2:65" s="330" customFormat="1" ht="29.25" customHeight="1">
      <c r="B92" s="331"/>
      <c r="C92" s="332" t="s">
        <v>516</v>
      </c>
      <c r="D92" s="333" t="s">
        <v>457</v>
      </c>
      <c r="E92" s="333" t="s">
        <v>453</v>
      </c>
      <c r="F92" s="333" t="s">
        <v>454</v>
      </c>
      <c r="G92" s="333" t="s">
        <v>120</v>
      </c>
      <c r="H92" s="333" t="s">
        <v>517</v>
      </c>
      <c r="I92" s="333" t="s">
        <v>518</v>
      </c>
      <c r="J92" s="333" t="s">
        <v>505</v>
      </c>
      <c r="K92" s="334" t="s">
        <v>519</v>
      </c>
      <c r="L92" s="331"/>
      <c r="M92" s="270" t="s">
        <v>406</v>
      </c>
      <c r="N92" s="271" t="s">
        <v>33</v>
      </c>
      <c r="O92" s="271" t="s">
        <v>520</v>
      </c>
      <c r="P92" s="271" t="s">
        <v>521</v>
      </c>
      <c r="Q92" s="271" t="s">
        <v>522</v>
      </c>
      <c r="R92" s="271" t="s">
        <v>523</v>
      </c>
      <c r="S92" s="271" t="s">
        <v>524</v>
      </c>
      <c r="T92" s="272" t="s">
        <v>525</v>
      </c>
    </row>
    <row r="93" spans="2:65" s="242" customFormat="1" ht="22.9" customHeight="1">
      <c r="B93" s="243"/>
      <c r="C93" s="276" t="s">
        <v>526</v>
      </c>
      <c r="J93" s="335">
        <f>BK93</f>
        <v>0</v>
      </c>
      <c r="L93" s="243"/>
      <c r="M93" s="273"/>
      <c r="N93" s="264"/>
      <c r="O93" s="264"/>
      <c r="P93" s="336">
        <f>P94</f>
        <v>0</v>
      </c>
      <c r="Q93" s="264"/>
      <c r="R93" s="336">
        <f>R94</f>
        <v>21.611319120000001</v>
      </c>
      <c r="S93" s="264"/>
      <c r="T93" s="337">
        <f>T94</f>
        <v>14.112</v>
      </c>
      <c r="AT93" s="227" t="s">
        <v>471</v>
      </c>
      <c r="AU93" s="227" t="s">
        <v>506</v>
      </c>
      <c r="BK93" s="338">
        <f>BK94</f>
        <v>0</v>
      </c>
    </row>
    <row r="94" spans="2:65" s="339" customFormat="1" ht="25.9" customHeight="1">
      <c r="B94" s="340"/>
      <c r="D94" s="341" t="s">
        <v>471</v>
      </c>
      <c r="E94" s="342" t="s">
        <v>59</v>
      </c>
      <c r="F94" s="342" t="s">
        <v>527</v>
      </c>
      <c r="I94" s="343"/>
      <c r="J94" s="344">
        <f>BK94</f>
        <v>0</v>
      </c>
      <c r="L94" s="340"/>
      <c r="M94" s="345"/>
      <c r="P94" s="346">
        <f>P95+P254+P265+P278+P327+P336+P346</f>
        <v>0</v>
      </c>
      <c r="R94" s="346">
        <f>R95+R254+R265+R278+R327+R336+R346</f>
        <v>21.611319120000001</v>
      </c>
      <c r="T94" s="347">
        <f>T95+T254+T265+T278+T327+T336+T346</f>
        <v>14.112</v>
      </c>
      <c r="AR94" s="341" t="s">
        <v>87</v>
      </c>
      <c r="AT94" s="348" t="s">
        <v>471</v>
      </c>
      <c r="AU94" s="348" t="s">
        <v>472</v>
      </c>
      <c r="AY94" s="341" t="s">
        <v>528</v>
      </c>
      <c r="BK94" s="349">
        <f>BK95+BK254+BK265+BK278+BK327+BK336+BK346</f>
        <v>0</v>
      </c>
    </row>
    <row r="95" spans="2:65" s="339" customFormat="1" ht="22.9" customHeight="1">
      <c r="B95" s="340"/>
      <c r="D95" s="341" t="s">
        <v>471</v>
      </c>
      <c r="E95" s="350" t="s">
        <v>87</v>
      </c>
      <c r="F95" s="350" t="s">
        <v>88</v>
      </c>
      <c r="I95" s="343"/>
      <c r="J95" s="351">
        <f>BK95</f>
        <v>0</v>
      </c>
      <c r="L95" s="340"/>
      <c r="M95" s="345"/>
      <c r="P95" s="346">
        <f>SUM(P96:P253)</f>
        <v>0</v>
      </c>
      <c r="R95" s="346">
        <f>SUM(R96:R253)</f>
        <v>0.27757968</v>
      </c>
      <c r="T95" s="347">
        <f>SUM(T96:T253)</f>
        <v>14.112</v>
      </c>
      <c r="AR95" s="341" t="s">
        <v>87</v>
      </c>
      <c r="AT95" s="348" t="s">
        <v>471</v>
      </c>
      <c r="AU95" s="348" t="s">
        <v>87</v>
      </c>
      <c r="AY95" s="341" t="s">
        <v>528</v>
      </c>
      <c r="BK95" s="349">
        <f>SUM(BK96:BK253)</f>
        <v>0</v>
      </c>
    </row>
    <row r="96" spans="2:65" s="242" customFormat="1" ht="76.349999999999994" customHeight="1">
      <c r="B96" s="352"/>
      <c r="C96" s="353" t="s">
        <v>87</v>
      </c>
      <c r="D96" s="353" t="s">
        <v>529</v>
      </c>
      <c r="E96" s="354" t="s">
        <v>530</v>
      </c>
      <c r="F96" s="355" t="s">
        <v>531</v>
      </c>
      <c r="G96" s="356" t="s">
        <v>157</v>
      </c>
      <c r="H96" s="357">
        <v>15.75</v>
      </c>
      <c r="I96" s="358"/>
      <c r="J96" s="359">
        <f>ROUND(I96*H96,2)</f>
        <v>0</v>
      </c>
      <c r="K96" s="355" t="s">
        <v>532</v>
      </c>
      <c r="L96" s="243"/>
      <c r="M96" s="360" t="s">
        <v>406</v>
      </c>
      <c r="N96" s="361" t="s">
        <v>445</v>
      </c>
      <c r="P96" s="362">
        <f>O96*H96</f>
        <v>0</v>
      </c>
      <c r="Q96" s="362">
        <v>0</v>
      </c>
      <c r="R96" s="362">
        <f>Q96*H96</f>
        <v>0</v>
      </c>
      <c r="S96" s="362">
        <v>0.57999999999999996</v>
      </c>
      <c r="T96" s="363">
        <f>S96*H96</f>
        <v>9.1349999999999998</v>
      </c>
      <c r="AR96" s="364" t="s">
        <v>91</v>
      </c>
      <c r="AT96" s="364" t="s">
        <v>529</v>
      </c>
      <c r="AU96" s="364" t="s">
        <v>293</v>
      </c>
      <c r="AY96" s="227" t="s">
        <v>528</v>
      </c>
      <c r="BE96" s="365">
        <f>IF(N96="základní",J96,0)</f>
        <v>0</v>
      </c>
      <c r="BF96" s="365">
        <f>IF(N96="snížená",J96,0)</f>
        <v>0</v>
      </c>
      <c r="BG96" s="365">
        <f>IF(N96="zákl. přenesená",J96,0)</f>
        <v>0</v>
      </c>
      <c r="BH96" s="365">
        <f>IF(N96="sníž. přenesená",J96,0)</f>
        <v>0</v>
      </c>
      <c r="BI96" s="365">
        <f>IF(N96="nulová",J96,0)</f>
        <v>0</v>
      </c>
      <c r="BJ96" s="227" t="s">
        <v>87</v>
      </c>
      <c r="BK96" s="365">
        <f>ROUND(I96*H96,2)</f>
        <v>0</v>
      </c>
      <c r="BL96" s="227" t="s">
        <v>91</v>
      </c>
      <c r="BM96" s="364" t="s">
        <v>967</v>
      </c>
    </row>
    <row r="97" spans="2:65" s="242" customFormat="1">
      <c r="B97" s="243"/>
      <c r="D97" s="366" t="s">
        <v>534</v>
      </c>
      <c r="F97" s="367" t="s">
        <v>535</v>
      </c>
      <c r="I97" s="368"/>
      <c r="L97" s="243"/>
      <c r="M97" s="369"/>
      <c r="T97" s="267"/>
      <c r="AT97" s="227" t="s">
        <v>534</v>
      </c>
      <c r="AU97" s="227" t="s">
        <v>293</v>
      </c>
    </row>
    <row r="98" spans="2:65" s="370" customFormat="1">
      <c r="B98" s="371"/>
      <c r="D98" s="372" t="s">
        <v>145</v>
      </c>
      <c r="E98" s="373" t="s">
        <v>406</v>
      </c>
      <c r="F98" s="374" t="s">
        <v>704</v>
      </c>
      <c r="H98" s="375">
        <v>37.5</v>
      </c>
      <c r="I98" s="376"/>
      <c r="L98" s="371"/>
      <c r="M98" s="377"/>
      <c r="T98" s="378"/>
      <c r="AT98" s="373" t="s">
        <v>145</v>
      </c>
      <c r="AU98" s="373" t="s">
        <v>293</v>
      </c>
      <c r="AV98" s="370" t="s">
        <v>293</v>
      </c>
      <c r="AW98" s="370" t="s">
        <v>438</v>
      </c>
      <c r="AX98" s="370" t="s">
        <v>472</v>
      </c>
      <c r="AY98" s="373" t="s">
        <v>528</v>
      </c>
    </row>
    <row r="99" spans="2:65" s="370" customFormat="1">
      <c r="B99" s="371"/>
      <c r="D99" s="372" t="s">
        <v>145</v>
      </c>
      <c r="E99" s="373" t="s">
        <v>406</v>
      </c>
      <c r="F99" s="374" t="s">
        <v>968</v>
      </c>
      <c r="H99" s="375">
        <v>15.75</v>
      </c>
      <c r="I99" s="376"/>
      <c r="L99" s="371"/>
      <c r="M99" s="377"/>
      <c r="T99" s="378"/>
      <c r="AT99" s="373" t="s">
        <v>145</v>
      </c>
      <c r="AU99" s="373" t="s">
        <v>293</v>
      </c>
      <c r="AV99" s="370" t="s">
        <v>293</v>
      </c>
      <c r="AW99" s="370" t="s">
        <v>438</v>
      </c>
      <c r="AX99" s="370" t="s">
        <v>87</v>
      </c>
      <c r="AY99" s="373" t="s">
        <v>528</v>
      </c>
    </row>
    <row r="100" spans="2:65" s="242" customFormat="1" ht="66.75" customHeight="1">
      <c r="B100" s="352"/>
      <c r="C100" s="353" t="s">
        <v>293</v>
      </c>
      <c r="D100" s="353" t="s">
        <v>529</v>
      </c>
      <c r="E100" s="354" t="s">
        <v>537</v>
      </c>
      <c r="F100" s="355" t="s">
        <v>538</v>
      </c>
      <c r="G100" s="356" t="s">
        <v>157</v>
      </c>
      <c r="H100" s="357">
        <v>15.75</v>
      </c>
      <c r="I100" s="358"/>
      <c r="J100" s="359">
        <f>ROUND(I100*H100,2)</f>
        <v>0</v>
      </c>
      <c r="K100" s="355" t="s">
        <v>532</v>
      </c>
      <c r="L100" s="243"/>
      <c r="M100" s="360" t="s">
        <v>406</v>
      </c>
      <c r="N100" s="361" t="s">
        <v>445</v>
      </c>
      <c r="P100" s="362">
        <f>O100*H100</f>
        <v>0</v>
      </c>
      <c r="Q100" s="362">
        <v>0</v>
      </c>
      <c r="R100" s="362">
        <f>Q100*H100</f>
        <v>0</v>
      </c>
      <c r="S100" s="362">
        <v>0.316</v>
      </c>
      <c r="T100" s="363">
        <f>S100*H100</f>
        <v>4.9770000000000003</v>
      </c>
      <c r="AR100" s="364" t="s">
        <v>91</v>
      </c>
      <c r="AT100" s="364" t="s">
        <v>529</v>
      </c>
      <c r="AU100" s="364" t="s">
        <v>293</v>
      </c>
      <c r="AY100" s="227" t="s">
        <v>528</v>
      </c>
      <c r="BE100" s="365">
        <f>IF(N100="základní",J100,0)</f>
        <v>0</v>
      </c>
      <c r="BF100" s="365">
        <f>IF(N100="snížená",J100,0)</f>
        <v>0</v>
      </c>
      <c r="BG100" s="365">
        <f>IF(N100="zákl. přenesená",J100,0)</f>
        <v>0</v>
      </c>
      <c r="BH100" s="365">
        <f>IF(N100="sníž. přenesená",J100,0)</f>
        <v>0</v>
      </c>
      <c r="BI100" s="365">
        <f>IF(N100="nulová",J100,0)</f>
        <v>0</v>
      </c>
      <c r="BJ100" s="227" t="s">
        <v>87</v>
      </c>
      <c r="BK100" s="365">
        <f>ROUND(I100*H100,2)</f>
        <v>0</v>
      </c>
      <c r="BL100" s="227" t="s">
        <v>91</v>
      </c>
      <c r="BM100" s="364" t="s">
        <v>969</v>
      </c>
    </row>
    <row r="101" spans="2:65" s="242" customFormat="1">
      <c r="B101" s="243"/>
      <c r="D101" s="366" t="s">
        <v>534</v>
      </c>
      <c r="F101" s="367" t="s">
        <v>540</v>
      </c>
      <c r="I101" s="368"/>
      <c r="L101" s="243"/>
      <c r="M101" s="369"/>
      <c r="T101" s="267"/>
      <c r="AT101" s="227" t="s">
        <v>534</v>
      </c>
      <c r="AU101" s="227" t="s">
        <v>293</v>
      </c>
    </row>
    <row r="102" spans="2:65" s="370" customFormat="1">
      <c r="B102" s="371"/>
      <c r="D102" s="372" t="s">
        <v>145</v>
      </c>
      <c r="E102" s="373" t="s">
        <v>406</v>
      </c>
      <c r="F102" s="374" t="s">
        <v>704</v>
      </c>
      <c r="H102" s="375">
        <v>37.5</v>
      </c>
      <c r="I102" s="376"/>
      <c r="L102" s="371"/>
      <c r="M102" s="377"/>
      <c r="T102" s="378"/>
      <c r="AT102" s="373" t="s">
        <v>145</v>
      </c>
      <c r="AU102" s="373" t="s">
        <v>293</v>
      </c>
      <c r="AV102" s="370" t="s">
        <v>293</v>
      </c>
      <c r="AW102" s="370" t="s">
        <v>438</v>
      </c>
      <c r="AX102" s="370" t="s">
        <v>472</v>
      </c>
      <c r="AY102" s="373" t="s">
        <v>528</v>
      </c>
    </row>
    <row r="103" spans="2:65" s="370" customFormat="1">
      <c r="B103" s="371"/>
      <c r="D103" s="372" t="s">
        <v>145</v>
      </c>
      <c r="E103" s="373" t="s">
        <v>406</v>
      </c>
      <c r="F103" s="374" t="s">
        <v>968</v>
      </c>
      <c r="H103" s="375">
        <v>15.75</v>
      </c>
      <c r="I103" s="376"/>
      <c r="L103" s="371"/>
      <c r="M103" s="377"/>
      <c r="T103" s="378"/>
      <c r="AT103" s="373" t="s">
        <v>145</v>
      </c>
      <c r="AU103" s="373" t="s">
        <v>293</v>
      </c>
      <c r="AV103" s="370" t="s">
        <v>293</v>
      </c>
      <c r="AW103" s="370" t="s">
        <v>438</v>
      </c>
      <c r="AX103" s="370" t="s">
        <v>87</v>
      </c>
      <c r="AY103" s="373" t="s">
        <v>528</v>
      </c>
    </row>
    <row r="104" spans="2:65" s="242" customFormat="1" ht="90" customHeight="1">
      <c r="B104" s="352"/>
      <c r="C104" s="353" t="s">
        <v>89</v>
      </c>
      <c r="D104" s="353" t="s">
        <v>529</v>
      </c>
      <c r="E104" s="354" t="s">
        <v>541</v>
      </c>
      <c r="F104" s="355" t="s">
        <v>542</v>
      </c>
      <c r="G104" s="356" t="s">
        <v>201</v>
      </c>
      <c r="H104" s="357">
        <v>2.52</v>
      </c>
      <c r="I104" s="358"/>
      <c r="J104" s="359">
        <f>ROUND(I104*H104,2)</f>
        <v>0</v>
      </c>
      <c r="K104" s="355" t="s">
        <v>532</v>
      </c>
      <c r="L104" s="243"/>
      <c r="M104" s="360" t="s">
        <v>406</v>
      </c>
      <c r="N104" s="361" t="s">
        <v>445</v>
      </c>
      <c r="P104" s="362">
        <f>O104*H104</f>
        <v>0</v>
      </c>
      <c r="Q104" s="362">
        <v>3.6900000000000002E-2</v>
      </c>
      <c r="R104" s="362">
        <f>Q104*H104</f>
        <v>9.2988000000000001E-2</v>
      </c>
      <c r="S104" s="362">
        <v>0</v>
      </c>
      <c r="T104" s="363">
        <f>S104*H104</f>
        <v>0</v>
      </c>
      <c r="AR104" s="364" t="s">
        <v>91</v>
      </c>
      <c r="AT104" s="364" t="s">
        <v>529</v>
      </c>
      <c r="AU104" s="364" t="s">
        <v>293</v>
      </c>
      <c r="AY104" s="227" t="s">
        <v>528</v>
      </c>
      <c r="BE104" s="365">
        <f>IF(N104="základní",J104,0)</f>
        <v>0</v>
      </c>
      <c r="BF104" s="365">
        <f>IF(N104="snížená",J104,0)</f>
        <v>0</v>
      </c>
      <c r="BG104" s="365">
        <f>IF(N104="zákl. přenesená",J104,0)</f>
        <v>0</v>
      </c>
      <c r="BH104" s="365">
        <f>IF(N104="sníž. přenesená",J104,0)</f>
        <v>0</v>
      </c>
      <c r="BI104" s="365">
        <f>IF(N104="nulová",J104,0)</f>
        <v>0</v>
      </c>
      <c r="BJ104" s="227" t="s">
        <v>87</v>
      </c>
      <c r="BK104" s="365">
        <f>ROUND(I104*H104,2)</f>
        <v>0</v>
      </c>
      <c r="BL104" s="227" t="s">
        <v>91</v>
      </c>
      <c r="BM104" s="364" t="s">
        <v>970</v>
      </c>
    </row>
    <row r="105" spans="2:65" s="242" customFormat="1">
      <c r="B105" s="243"/>
      <c r="D105" s="366" t="s">
        <v>534</v>
      </c>
      <c r="F105" s="367" t="s">
        <v>544</v>
      </c>
      <c r="I105" s="368"/>
      <c r="L105" s="243"/>
      <c r="M105" s="369"/>
      <c r="T105" s="267"/>
      <c r="AT105" s="227" t="s">
        <v>534</v>
      </c>
      <c r="AU105" s="227" t="s">
        <v>293</v>
      </c>
    </row>
    <row r="106" spans="2:65" s="370" customFormat="1">
      <c r="B106" s="371"/>
      <c r="D106" s="372" t="s">
        <v>145</v>
      </c>
      <c r="E106" s="373" t="s">
        <v>406</v>
      </c>
      <c r="F106" s="374" t="s">
        <v>971</v>
      </c>
      <c r="H106" s="375">
        <v>2.52</v>
      </c>
      <c r="I106" s="376"/>
      <c r="L106" s="371"/>
      <c r="M106" s="377"/>
      <c r="T106" s="378"/>
      <c r="AT106" s="373" t="s">
        <v>145</v>
      </c>
      <c r="AU106" s="373" t="s">
        <v>293</v>
      </c>
      <c r="AV106" s="370" t="s">
        <v>293</v>
      </c>
      <c r="AW106" s="370" t="s">
        <v>438</v>
      </c>
      <c r="AX106" s="370" t="s">
        <v>87</v>
      </c>
      <c r="AY106" s="373" t="s">
        <v>528</v>
      </c>
    </row>
    <row r="107" spans="2:65" s="242" customFormat="1" ht="90" customHeight="1">
      <c r="B107" s="352"/>
      <c r="C107" s="353" t="s">
        <v>91</v>
      </c>
      <c r="D107" s="353" t="s">
        <v>529</v>
      </c>
      <c r="E107" s="354" t="s">
        <v>546</v>
      </c>
      <c r="F107" s="355" t="s">
        <v>547</v>
      </c>
      <c r="G107" s="356" t="s">
        <v>201</v>
      </c>
      <c r="H107" s="357">
        <v>1.68</v>
      </c>
      <c r="I107" s="358"/>
      <c r="J107" s="359">
        <f>ROUND(I107*H107,2)</f>
        <v>0</v>
      </c>
      <c r="K107" s="355" t="s">
        <v>532</v>
      </c>
      <c r="L107" s="243"/>
      <c r="M107" s="360" t="s">
        <v>406</v>
      </c>
      <c r="N107" s="361" t="s">
        <v>445</v>
      </c>
      <c r="P107" s="362">
        <f>O107*H107</f>
        <v>0</v>
      </c>
      <c r="Q107" s="362">
        <v>3.6900000000000002E-2</v>
      </c>
      <c r="R107" s="362">
        <f>Q107*H107</f>
        <v>6.1991999999999998E-2</v>
      </c>
      <c r="S107" s="362">
        <v>0</v>
      </c>
      <c r="T107" s="363">
        <f>S107*H107</f>
        <v>0</v>
      </c>
      <c r="AR107" s="364" t="s">
        <v>91</v>
      </c>
      <c r="AT107" s="364" t="s">
        <v>529</v>
      </c>
      <c r="AU107" s="364" t="s">
        <v>293</v>
      </c>
      <c r="AY107" s="227" t="s">
        <v>528</v>
      </c>
      <c r="BE107" s="365">
        <f>IF(N107="základní",J107,0)</f>
        <v>0</v>
      </c>
      <c r="BF107" s="365">
        <f>IF(N107="snížená",J107,0)</f>
        <v>0</v>
      </c>
      <c r="BG107" s="365">
        <f>IF(N107="zákl. přenesená",J107,0)</f>
        <v>0</v>
      </c>
      <c r="BH107" s="365">
        <f>IF(N107="sníž. přenesená",J107,0)</f>
        <v>0</v>
      </c>
      <c r="BI107" s="365">
        <f>IF(N107="nulová",J107,0)</f>
        <v>0</v>
      </c>
      <c r="BJ107" s="227" t="s">
        <v>87</v>
      </c>
      <c r="BK107" s="365">
        <f>ROUND(I107*H107,2)</f>
        <v>0</v>
      </c>
      <c r="BL107" s="227" t="s">
        <v>91</v>
      </c>
      <c r="BM107" s="364" t="s">
        <v>972</v>
      </c>
    </row>
    <row r="108" spans="2:65" s="242" customFormat="1">
      <c r="B108" s="243"/>
      <c r="D108" s="366" t="s">
        <v>534</v>
      </c>
      <c r="F108" s="367" t="s">
        <v>549</v>
      </c>
      <c r="I108" s="368"/>
      <c r="L108" s="243"/>
      <c r="M108" s="369"/>
      <c r="T108" s="267"/>
      <c r="AT108" s="227" t="s">
        <v>534</v>
      </c>
      <c r="AU108" s="227" t="s">
        <v>293</v>
      </c>
    </row>
    <row r="109" spans="2:65" s="370" customFormat="1">
      <c r="B109" s="371"/>
      <c r="D109" s="372" t="s">
        <v>145</v>
      </c>
      <c r="E109" s="373" t="s">
        <v>406</v>
      </c>
      <c r="F109" s="374" t="s">
        <v>973</v>
      </c>
      <c r="H109" s="375">
        <v>1.68</v>
      </c>
      <c r="I109" s="376"/>
      <c r="L109" s="371"/>
      <c r="M109" s="377"/>
      <c r="T109" s="378"/>
      <c r="AT109" s="373" t="s">
        <v>145</v>
      </c>
      <c r="AU109" s="373" t="s">
        <v>293</v>
      </c>
      <c r="AV109" s="370" t="s">
        <v>293</v>
      </c>
      <c r="AW109" s="370" t="s">
        <v>438</v>
      </c>
      <c r="AX109" s="370" t="s">
        <v>87</v>
      </c>
      <c r="AY109" s="373" t="s">
        <v>528</v>
      </c>
    </row>
    <row r="110" spans="2:65" s="242" customFormat="1" ht="49.15" customHeight="1">
      <c r="B110" s="352"/>
      <c r="C110" s="353" t="s">
        <v>93</v>
      </c>
      <c r="D110" s="353" t="s">
        <v>529</v>
      </c>
      <c r="E110" s="354" t="s">
        <v>551</v>
      </c>
      <c r="F110" s="355" t="s">
        <v>552</v>
      </c>
      <c r="G110" s="356" t="s">
        <v>140</v>
      </c>
      <c r="H110" s="357">
        <v>43.531999999999996</v>
      </c>
      <c r="I110" s="358"/>
      <c r="J110" s="359">
        <f>ROUND(I110*H110,2)</f>
        <v>0</v>
      </c>
      <c r="K110" s="355" t="s">
        <v>532</v>
      </c>
      <c r="L110" s="243"/>
      <c r="M110" s="360" t="s">
        <v>406</v>
      </c>
      <c r="N110" s="361" t="s">
        <v>445</v>
      </c>
      <c r="P110" s="362">
        <f>O110*H110</f>
        <v>0</v>
      </c>
      <c r="Q110" s="362">
        <v>0</v>
      </c>
      <c r="R110" s="362">
        <f>Q110*H110</f>
        <v>0</v>
      </c>
      <c r="S110" s="362">
        <v>0</v>
      </c>
      <c r="T110" s="363">
        <f>S110*H110</f>
        <v>0</v>
      </c>
      <c r="AR110" s="364" t="s">
        <v>91</v>
      </c>
      <c r="AT110" s="364" t="s">
        <v>529</v>
      </c>
      <c r="AU110" s="364" t="s">
        <v>293</v>
      </c>
      <c r="AY110" s="227" t="s">
        <v>528</v>
      </c>
      <c r="BE110" s="365">
        <f>IF(N110="základní",J110,0)</f>
        <v>0</v>
      </c>
      <c r="BF110" s="365">
        <f>IF(N110="snížená",J110,0)</f>
        <v>0</v>
      </c>
      <c r="BG110" s="365">
        <f>IF(N110="zákl. přenesená",J110,0)</f>
        <v>0</v>
      </c>
      <c r="BH110" s="365">
        <f>IF(N110="sníž. přenesená",J110,0)</f>
        <v>0</v>
      </c>
      <c r="BI110" s="365">
        <f>IF(N110="nulová",J110,0)</f>
        <v>0</v>
      </c>
      <c r="BJ110" s="227" t="s">
        <v>87</v>
      </c>
      <c r="BK110" s="365">
        <f>ROUND(I110*H110,2)</f>
        <v>0</v>
      </c>
      <c r="BL110" s="227" t="s">
        <v>91</v>
      </c>
      <c r="BM110" s="364" t="s">
        <v>974</v>
      </c>
    </row>
    <row r="111" spans="2:65" s="242" customFormat="1">
      <c r="B111" s="243"/>
      <c r="D111" s="366" t="s">
        <v>534</v>
      </c>
      <c r="F111" s="367" t="s">
        <v>554</v>
      </c>
      <c r="I111" s="368"/>
      <c r="L111" s="243"/>
      <c r="M111" s="369"/>
      <c r="T111" s="267"/>
      <c r="AT111" s="227" t="s">
        <v>534</v>
      </c>
      <c r="AU111" s="227" t="s">
        <v>293</v>
      </c>
    </row>
    <row r="112" spans="2:65" s="370" customFormat="1">
      <c r="B112" s="371"/>
      <c r="D112" s="372" t="s">
        <v>145</v>
      </c>
      <c r="E112" s="373" t="s">
        <v>406</v>
      </c>
      <c r="F112" s="374" t="s">
        <v>555</v>
      </c>
      <c r="H112" s="375">
        <v>6.7240000000000002</v>
      </c>
      <c r="I112" s="376"/>
      <c r="L112" s="371"/>
      <c r="M112" s="377"/>
      <c r="T112" s="378"/>
      <c r="AT112" s="373" t="s">
        <v>145</v>
      </c>
      <c r="AU112" s="373" t="s">
        <v>293</v>
      </c>
      <c r="AV112" s="370" t="s">
        <v>293</v>
      </c>
      <c r="AW112" s="370" t="s">
        <v>438</v>
      </c>
      <c r="AX112" s="370" t="s">
        <v>472</v>
      </c>
      <c r="AY112" s="373" t="s">
        <v>528</v>
      </c>
    </row>
    <row r="113" spans="2:51" s="370" customFormat="1">
      <c r="B113" s="371"/>
      <c r="D113" s="372" t="s">
        <v>145</v>
      </c>
      <c r="E113" s="373" t="s">
        <v>406</v>
      </c>
      <c r="F113" s="374" t="s">
        <v>556</v>
      </c>
      <c r="H113" s="375">
        <v>7.2939999999999996</v>
      </c>
      <c r="I113" s="376"/>
      <c r="L113" s="371"/>
      <c r="M113" s="377"/>
      <c r="T113" s="378"/>
      <c r="AT113" s="373" t="s">
        <v>145</v>
      </c>
      <c r="AU113" s="373" t="s">
        <v>293</v>
      </c>
      <c r="AV113" s="370" t="s">
        <v>293</v>
      </c>
      <c r="AW113" s="370" t="s">
        <v>438</v>
      </c>
      <c r="AX113" s="370" t="s">
        <v>472</v>
      </c>
      <c r="AY113" s="373" t="s">
        <v>528</v>
      </c>
    </row>
    <row r="114" spans="2:51" s="370" customFormat="1">
      <c r="B114" s="371"/>
      <c r="D114" s="372" t="s">
        <v>145</v>
      </c>
      <c r="E114" s="373" t="s">
        <v>406</v>
      </c>
      <c r="F114" s="374" t="s">
        <v>557</v>
      </c>
      <c r="H114" s="375">
        <v>9.7200000000000006</v>
      </c>
      <c r="I114" s="376"/>
      <c r="L114" s="371"/>
      <c r="M114" s="377"/>
      <c r="T114" s="378"/>
      <c r="AT114" s="373" t="s">
        <v>145</v>
      </c>
      <c r="AU114" s="373" t="s">
        <v>293</v>
      </c>
      <c r="AV114" s="370" t="s">
        <v>293</v>
      </c>
      <c r="AW114" s="370" t="s">
        <v>438</v>
      </c>
      <c r="AX114" s="370" t="s">
        <v>472</v>
      </c>
      <c r="AY114" s="373" t="s">
        <v>528</v>
      </c>
    </row>
    <row r="115" spans="2:51" s="370" customFormat="1">
      <c r="B115" s="371"/>
      <c r="D115" s="372" t="s">
        <v>145</v>
      </c>
      <c r="E115" s="373" t="s">
        <v>406</v>
      </c>
      <c r="F115" s="374" t="s">
        <v>558</v>
      </c>
      <c r="H115" s="375">
        <v>32.613999999999997</v>
      </c>
      <c r="I115" s="376"/>
      <c r="L115" s="371"/>
      <c r="M115" s="377"/>
      <c r="T115" s="378"/>
      <c r="AT115" s="373" t="s">
        <v>145</v>
      </c>
      <c r="AU115" s="373" t="s">
        <v>293</v>
      </c>
      <c r="AV115" s="370" t="s">
        <v>293</v>
      </c>
      <c r="AW115" s="370" t="s">
        <v>438</v>
      </c>
      <c r="AX115" s="370" t="s">
        <v>472</v>
      </c>
      <c r="AY115" s="373" t="s">
        <v>528</v>
      </c>
    </row>
    <row r="116" spans="2:51" s="370" customFormat="1">
      <c r="B116" s="371"/>
      <c r="D116" s="372" t="s">
        <v>145</v>
      </c>
      <c r="E116" s="373" t="s">
        <v>406</v>
      </c>
      <c r="F116" s="374" t="s">
        <v>559</v>
      </c>
      <c r="H116" s="375">
        <v>1.742</v>
      </c>
      <c r="I116" s="376"/>
      <c r="L116" s="371"/>
      <c r="M116" s="377"/>
      <c r="T116" s="378"/>
      <c r="AT116" s="373" t="s">
        <v>145</v>
      </c>
      <c r="AU116" s="373" t="s">
        <v>293</v>
      </c>
      <c r="AV116" s="370" t="s">
        <v>293</v>
      </c>
      <c r="AW116" s="370" t="s">
        <v>438</v>
      </c>
      <c r="AX116" s="370" t="s">
        <v>472</v>
      </c>
      <c r="AY116" s="373" t="s">
        <v>528</v>
      </c>
    </row>
    <row r="117" spans="2:51" s="370" customFormat="1">
      <c r="B117" s="371"/>
      <c r="D117" s="372" t="s">
        <v>145</v>
      </c>
      <c r="E117" s="373" t="s">
        <v>406</v>
      </c>
      <c r="F117" s="374" t="s">
        <v>560</v>
      </c>
      <c r="H117" s="375">
        <v>13.468999999999999</v>
      </c>
      <c r="I117" s="376"/>
      <c r="L117" s="371"/>
      <c r="M117" s="377"/>
      <c r="T117" s="378"/>
      <c r="AT117" s="373" t="s">
        <v>145</v>
      </c>
      <c r="AU117" s="373" t="s">
        <v>293</v>
      </c>
      <c r="AV117" s="370" t="s">
        <v>293</v>
      </c>
      <c r="AW117" s="370" t="s">
        <v>438</v>
      </c>
      <c r="AX117" s="370" t="s">
        <v>472</v>
      </c>
      <c r="AY117" s="373" t="s">
        <v>528</v>
      </c>
    </row>
    <row r="118" spans="2:51" s="370" customFormat="1">
      <c r="B118" s="371"/>
      <c r="D118" s="372" t="s">
        <v>145</v>
      </c>
      <c r="E118" s="373" t="s">
        <v>406</v>
      </c>
      <c r="F118" s="374" t="s">
        <v>561</v>
      </c>
      <c r="H118" s="375">
        <v>15.308999999999999</v>
      </c>
      <c r="I118" s="376"/>
      <c r="L118" s="371"/>
      <c r="M118" s="377"/>
      <c r="T118" s="378"/>
      <c r="AT118" s="373" t="s">
        <v>145</v>
      </c>
      <c r="AU118" s="373" t="s">
        <v>293</v>
      </c>
      <c r="AV118" s="370" t="s">
        <v>293</v>
      </c>
      <c r="AW118" s="370" t="s">
        <v>438</v>
      </c>
      <c r="AX118" s="370" t="s">
        <v>472</v>
      </c>
      <c r="AY118" s="373" t="s">
        <v>528</v>
      </c>
    </row>
    <row r="119" spans="2:51" s="370" customFormat="1">
      <c r="B119" s="371"/>
      <c r="D119" s="372" t="s">
        <v>145</v>
      </c>
      <c r="E119" s="373" t="s">
        <v>406</v>
      </c>
      <c r="F119" s="374" t="s">
        <v>562</v>
      </c>
      <c r="H119" s="375">
        <v>26.448</v>
      </c>
      <c r="I119" s="376"/>
      <c r="L119" s="371"/>
      <c r="M119" s="377"/>
      <c r="T119" s="378"/>
      <c r="AT119" s="373" t="s">
        <v>145</v>
      </c>
      <c r="AU119" s="373" t="s">
        <v>293</v>
      </c>
      <c r="AV119" s="370" t="s">
        <v>293</v>
      </c>
      <c r="AW119" s="370" t="s">
        <v>438</v>
      </c>
      <c r="AX119" s="370" t="s">
        <v>472</v>
      </c>
      <c r="AY119" s="373" t="s">
        <v>528</v>
      </c>
    </row>
    <row r="120" spans="2:51" s="370" customFormat="1">
      <c r="B120" s="371"/>
      <c r="D120" s="372" t="s">
        <v>145</v>
      </c>
      <c r="E120" s="373" t="s">
        <v>406</v>
      </c>
      <c r="F120" s="374" t="s">
        <v>563</v>
      </c>
      <c r="H120" s="375">
        <v>3.4409999999999998</v>
      </c>
      <c r="I120" s="376"/>
      <c r="L120" s="371"/>
      <c r="M120" s="377"/>
      <c r="T120" s="378"/>
      <c r="AT120" s="373" t="s">
        <v>145</v>
      </c>
      <c r="AU120" s="373" t="s">
        <v>293</v>
      </c>
      <c r="AV120" s="370" t="s">
        <v>293</v>
      </c>
      <c r="AW120" s="370" t="s">
        <v>438</v>
      </c>
      <c r="AX120" s="370" t="s">
        <v>472</v>
      </c>
      <c r="AY120" s="373" t="s">
        <v>528</v>
      </c>
    </row>
    <row r="121" spans="2:51" s="370" customFormat="1">
      <c r="B121" s="371"/>
      <c r="D121" s="372" t="s">
        <v>145</v>
      </c>
      <c r="E121" s="373" t="s">
        <v>406</v>
      </c>
      <c r="F121" s="374" t="s">
        <v>564</v>
      </c>
      <c r="H121" s="375">
        <v>9.048</v>
      </c>
      <c r="I121" s="376"/>
      <c r="L121" s="371"/>
      <c r="M121" s="377"/>
      <c r="T121" s="378"/>
      <c r="AT121" s="373" t="s">
        <v>145</v>
      </c>
      <c r="AU121" s="373" t="s">
        <v>293</v>
      </c>
      <c r="AV121" s="370" t="s">
        <v>293</v>
      </c>
      <c r="AW121" s="370" t="s">
        <v>438</v>
      </c>
      <c r="AX121" s="370" t="s">
        <v>472</v>
      </c>
      <c r="AY121" s="373" t="s">
        <v>528</v>
      </c>
    </row>
    <row r="122" spans="2:51" s="379" customFormat="1" ht="22.5">
      <c r="B122" s="380"/>
      <c r="D122" s="372" t="s">
        <v>145</v>
      </c>
      <c r="E122" s="381" t="s">
        <v>406</v>
      </c>
      <c r="F122" s="382" t="s">
        <v>565</v>
      </c>
      <c r="H122" s="383">
        <v>125.809</v>
      </c>
      <c r="I122" s="384"/>
      <c r="L122" s="380"/>
      <c r="M122" s="385"/>
      <c r="T122" s="386"/>
      <c r="AT122" s="381" t="s">
        <v>145</v>
      </c>
      <c r="AU122" s="381" t="s">
        <v>293</v>
      </c>
      <c r="AV122" s="379" t="s">
        <v>89</v>
      </c>
      <c r="AW122" s="379" t="s">
        <v>438</v>
      </c>
      <c r="AX122" s="379" t="s">
        <v>472</v>
      </c>
      <c r="AY122" s="381" t="s">
        <v>528</v>
      </c>
    </row>
    <row r="123" spans="2:51" s="370" customFormat="1">
      <c r="B123" s="371"/>
      <c r="D123" s="372" t="s">
        <v>145</v>
      </c>
      <c r="E123" s="373" t="s">
        <v>406</v>
      </c>
      <c r="F123" s="374" t="s">
        <v>566</v>
      </c>
      <c r="H123" s="375">
        <v>1.5109999999999999</v>
      </c>
      <c r="I123" s="376"/>
      <c r="L123" s="371"/>
      <c r="M123" s="377"/>
      <c r="T123" s="378"/>
      <c r="AT123" s="373" t="s">
        <v>145</v>
      </c>
      <c r="AU123" s="373" t="s">
        <v>293</v>
      </c>
      <c r="AV123" s="370" t="s">
        <v>293</v>
      </c>
      <c r="AW123" s="370" t="s">
        <v>438</v>
      </c>
      <c r="AX123" s="370" t="s">
        <v>472</v>
      </c>
      <c r="AY123" s="373" t="s">
        <v>528</v>
      </c>
    </row>
    <row r="124" spans="2:51" s="370" customFormat="1">
      <c r="B124" s="371"/>
      <c r="D124" s="372" t="s">
        <v>145</v>
      </c>
      <c r="E124" s="373" t="s">
        <v>406</v>
      </c>
      <c r="F124" s="374" t="s">
        <v>567</v>
      </c>
      <c r="H124" s="375">
        <v>4.4630000000000001</v>
      </c>
      <c r="I124" s="376"/>
      <c r="L124" s="371"/>
      <c r="M124" s="377"/>
      <c r="T124" s="378"/>
      <c r="AT124" s="373" t="s">
        <v>145</v>
      </c>
      <c r="AU124" s="373" t="s">
        <v>293</v>
      </c>
      <c r="AV124" s="370" t="s">
        <v>293</v>
      </c>
      <c r="AW124" s="370" t="s">
        <v>438</v>
      </c>
      <c r="AX124" s="370" t="s">
        <v>472</v>
      </c>
      <c r="AY124" s="373" t="s">
        <v>528</v>
      </c>
    </row>
    <row r="125" spans="2:51" s="370" customFormat="1">
      <c r="B125" s="371"/>
      <c r="D125" s="372" t="s">
        <v>145</v>
      </c>
      <c r="E125" s="373" t="s">
        <v>406</v>
      </c>
      <c r="F125" s="374" t="s">
        <v>568</v>
      </c>
      <c r="H125" s="375">
        <v>11.648999999999999</v>
      </c>
      <c r="I125" s="376"/>
      <c r="L125" s="371"/>
      <c r="M125" s="377"/>
      <c r="T125" s="378"/>
      <c r="AT125" s="373" t="s">
        <v>145</v>
      </c>
      <c r="AU125" s="373" t="s">
        <v>293</v>
      </c>
      <c r="AV125" s="370" t="s">
        <v>293</v>
      </c>
      <c r="AW125" s="370" t="s">
        <v>438</v>
      </c>
      <c r="AX125" s="370" t="s">
        <v>472</v>
      </c>
      <c r="AY125" s="373" t="s">
        <v>528</v>
      </c>
    </row>
    <row r="126" spans="2:51" s="370" customFormat="1">
      <c r="B126" s="371"/>
      <c r="D126" s="372" t="s">
        <v>145</v>
      </c>
      <c r="E126" s="373" t="s">
        <v>406</v>
      </c>
      <c r="F126" s="374" t="s">
        <v>569</v>
      </c>
      <c r="H126" s="375">
        <v>23.626999999999999</v>
      </c>
      <c r="I126" s="376"/>
      <c r="L126" s="371"/>
      <c r="M126" s="377"/>
      <c r="T126" s="378"/>
      <c r="AT126" s="373" t="s">
        <v>145</v>
      </c>
      <c r="AU126" s="373" t="s">
        <v>293</v>
      </c>
      <c r="AV126" s="370" t="s">
        <v>293</v>
      </c>
      <c r="AW126" s="370" t="s">
        <v>438</v>
      </c>
      <c r="AX126" s="370" t="s">
        <v>472</v>
      </c>
      <c r="AY126" s="373" t="s">
        <v>528</v>
      </c>
    </row>
    <row r="127" spans="2:51" s="370" customFormat="1">
      <c r="B127" s="371"/>
      <c r="D127" s="372" t="s">
        <v>145</v>
      </c>
      <c r="E127" s="373" t="s">
        <v>406</v>
      </c>
      <c r="F127" s="374" t="s">
        <v>570</v>
      </c>
      <c r="H127" s="375">
        <v>1.302</v>
      </c>
      <c r="I127" s="376"/>
      <c r="L127" s="371"/>
      <c r="M127" s="377"/>
      <c r="T127" s="378"/>
      <c r="AT127" s="373" t="s">
        <v>145</v>
      </c>
      <c r="AU127" s="373" t="s">
        <v>293</v>
      </c>
      <c r="AV127" s="370" t="s">
        <v>293</v>
      </c>
      <c r="AW127" s="370" t="s">
        <v>438</v>
      </c>
      <c r="AX127" s="370" t="s">
        <v>472</v>
      </c>
      <c r="AY127" s="373" t="s">
        <v>528</v>
      </c>
    </row>
    <row r="128" spans="2:51" s="370" customFormat="1">
      <c r="B128" s="371"/>
      <c r="D128" s="372" t="s">
        <v>145</v>
      </c>
      <c r="E128" s="373" t="s">
        <v>406</v>
      </c>
      <c r="F128" s="374" t="s">
        <v>571</v>
      </c>
      <c r="H128" s="375">
        <v>29.495000000000001</v>
      </c>
      <c r="I128" s="376"/>
      <c r="L128" s="371"/>
      <c r="M128" s="377"/>
      <c r="T128" s="378"/>
      <c r="AT128" s="373" t="s">
        <v>145</v>
      </c>
      <c r="AU128" s="373" t="s">
        <v>293</v>
      </c>
      <c r="AV128" s="370" t="s">
        <v>293</v>
      </c>
      <c r="AW128" s="370" t="s">
        <v>438</v>
      </c>
      <c r="AX128" s="370" t="s">
        <v>472</v>
      </c>
      <c r="AY128" s="373" t="s">
        <v>528</v>
      </c>
    </row>
    <row r="129" spans="2:65" s="370" customFormat="1">
      <c r="B129" s="371"/>
      <c r="D129" s="372" t="s">
        <v>145</v>
      </c>
      <c r="E129" s="373" t="s">
        <v>406</v>
      </c>
      <c r="F129" s="374" t="s">
        <v>572</v>
      </c>
      <c r="H129" s="375">
        <v>12.113</v>
      </c>
      <c r="I129" s="376"/>
      <c r="L129" s="371"/>
      <c r="M129" s="377"/>
      <c r="T129" s="378"/>
      <c r="AT129" s="373" t="s">
        <v>145</v>
      </c>
      <c r="AU129" s="373" t="s">
        <v>293</v>
      </c>
      <c r="AV129" s="370" t="s">
        <v>293</v>
      </c>
      <c r="AW129" s="370" t="s">
        <v>438</v>
      </c>
      <c r="AX129" s="370" t="s">
        <v>472</v>
      </c>
      <c r="AY129" s="373" t="s">
        <v>528</v>
      </c>
    </row>
    <row r="130" spans="2:65" s="370" customFormat="1">
      <c r="B130" s="371"/>
      <c r="D130" s="372" t="s">
        <v>145</v>
      </c>
      <c r="E130" s="373" t="s">
        <v>406</v>
      </c>
      <c r="F130" s="374" t="s">
        <v>573</v>
      </c>
      <c r="H130" s="375">
        <v>6.1760000000000002</v>
      </c>
      <c r="I130" s="376"/>
      <c r="L130" s="371"/>
      <c r="M130" s="377"/>
      <c r="T130" s="378"/>
      <c r="AT130" s="373" t="s">
        <v>145</v>
      </c>
      <c r="AU130" s="373" t="s">
        <v>293</v>
      </c>
      <c r="AV130" s="370" t="s">
        <v>293</v>
      </c>
      <c r="AW130" s="370" t="s">
        <v>438</v>
      </c>
      <c r="AX130" s="370" t="s">
        <v>472</v>
      </c>
      <c r="AY130" s="373" t="s">
        <v>528</v>
      </c>
    </row>
    <row r="131" spans="2:65" s="379" customFormat="1" ht="22.5">
      <c r="B131" s="380"/>
      <c r="D131" s="372" t="s">
        <v>145</v>
      </c>
      <c r="E131" s="381" t="s">
        <v>406</v>
      </c>
      <c r="F131" s="382" t="s">
        <v>574</v>
      </c>
      <c r="H131" s="383">
        <v>90.335999999999999</v>
      </c>
      <c r="I131" s="384"/>
      <c r="L131" s="380"/>
      <c r="M131" s="385"/>
      <c r="T131" s="386"/>
      <c r="AT131" s="381" t="s">
        <v>145</v>
      </c>
      <c r="AU131" s="381" t="s">
        <v>293</v>
      </c>
      <c r="AV131" s="379" t="s">
        <v>89</v>
      </c>
      <c r="AW131" s="379" t="s">
        <v>438</v>
      </c>
      <c r="AX131" s="379" t="s">
        <v>472</v>
      </c>
      <c r="AY131" s="381" t="s">
        <v>528</v>
      </c>
    </row>
    <row r="132" spans="2:65" s="370" customFormat="1">
      <c r="B132" s="371"/>
      <c r="D132" s="372" t="s">
        <v>145</v>
      </c>
      <c r="E132" s="373" t="s">
        <v>406</v>
      </c>
      <c r="F132" s="374" t="s">
        <v>575</v>
      </c>
      <c r="H132" s="375">
        <v>-8.85</v>
      </c>
      <c r="I132" s="376"/>
      <c r="L132" s="371"/>
      <c r="M132" s="377"/>
      <c r="T132" s="378"/>
      <c r="AT132" s="373" t="s">
        <v>145</v>
      </c>
      <c r="AU132" s="373" t="s">
        <v>293</v>
      </c>
      <c r="AV132" s="370" t="s">
        <v>293</v>
      </c>
      <c r="AW132" s="370" t="s">
        <v>438</v>
      </c>
      <c r="AX132" s="370" t="s">
        <v>472</v>
      </c>
      <c r="AY132" s="373" t="s">
        <v>528</v>
      </c>
    </row>
    <row r="133" spans="2:65" s="379" customFormat="1" ht="22.5">
      <c r="B133" s="380"/>
      <c r="D133" s="372" t="s">
        <v>145</v>
      </c>
      <c r="E133" s="381" t="s">
        <v>406</v>
      </c>
      <c r="F133" s="382" t="s">
        <v>576</v>
      </c>
      <c r="H133" s="383">
        <v>-8.85</v>
      </c>
      <c r="I133" s="384"/>
      <c r="L133" s="380"/>
      <c r="M133" s="385"/>
      <c r="T133" s="386"/>
      <c r="AT133" s="381" t="s">
        <v>145</v>
      </c>
      <c r="AU133" s="381" t="s">
        <v>293</v>
      </c>
      <c r="AV133" s="379" t="s">
        <v>89</v>
      </c>
      <c r="AW133" s="379" t="s">
        <v>438</v>
      </c>
      <c r="AX133" s="379" t="s">
        <v>472</v>
      </c>
      <c r="AY133" s="381" t="s">
        <v>528</v>
      </c>
    </row>
    <row r="134" spans="2:65" s="387" customFormat="1">
      <c r="B134" s="388"/>
      <c r="D134" s="372" t="s">
        <v>145</v>
      </c>
      <c r="E134" s="389" t="s">
        <v>406</v>
      </c>
      <c r="F134" s="390" t="s">
        <v>577</v>
      </c>
      <c r="H134" s="391">
        <v>207.29499999999999</v>
      </c>
      <c r="I134" s="392"/>
      <c r="L134" s="388"/>
      <c r="M134" s="393"/>
      <c r="T134" s="394"/>
      <c r="AT134" s="389" t="s">
        <v>145</v>
      </c>
      <c r="AU134" s="389" t="s">
        <v>293</v>
      </c>
      <c r="AV134" s="387" t="s">
        <v>91</v>
      </c>
      <c r="AW134" s="387" t="s">
        <v>438</v>
      </c>
      <c r="AX134" s="387" t="s">
        <v>472</v>
      </c>
      <c r="AY134" s="389" t="s">
        <v>528</v>
      </c>
    </row>
    <row r="135" spans="2:65" s="370" customFormat="1">
      <c r="B135" s="371"/>
      <c r="D135" s="372" t="s">
        <v>145</v>
      </c>
      <c r="E135" s="373" t="s">
        <v>406</v>
      </c>
      <c r="F135" s="374" t="s">
        <v>578</v>
      </c>
      <c r="H135" s="375">
        <v>103.648</v>
      </c>
      <c r="I135" s="376"/>
      <c r="L135" s="371"/>
      <c r="M135" s="377"/>
      <c r="T135" s="378"/>
      <c r="AT135" s="373" t="s">
        <v>145</v>
      </c>
      <c r="AU135" s="373" t="s">
        <v>293</v>
      </c>
      <c r="AV135" s="370" t="s">
        <v>293</v>
      </c>
      <c r="AW135" s="370" t="s">
        <v>438</v>
      </c>
      <c r="AX135" s="370" t="s">
        <v>472</v>
      </c>
      <c r="AY135" s="373" t="s">
        <v>528</v>
      </c>
    </row>
    <row r="136" spans="2:65" s="370" customFormat="1">
      <c r="B136" s="371"/>
      <c r="D136" s="372" t="s">
        <v>145</v>
      </c>
      <c r="E136" s="373" t="s">
        <v>406</v>
      </c>
      <c r="F136" s="374" t="s">
        <v>975</v>
      </c>
      <c r="H136" s="375">
        <v>43.531999999999996</v>
      </c>
      <c r="I136" s="376"/>
      <c r="L136" s="371"/>
      <c r="M136" s="377"/>
      <c r="T136" s="378"/>
      <c r="AT136" s="373" t="s">
        <v>145</v>
      </c>
      <c r="AU136" s="373" t="s">
        <v>293</v>
      </c>
      <c r="AV136" s="370" t="s">
        <v>293</v>
      </c>
      <c r="AW136" s="370" t="s">
        <v>438</v>
      </c>
      <c r="AX136" s="370" t="s">
        <v>87</v>
      </c>
      <c r="AY136" s="373" t="s">
        <v>528</v>
      </c>
    </row>
    <row r="137" spans="2:65" s="242" customFormat="1" ht="49.15" customHeight="1">
      <c r="B137" s="352"/>
      <c r="C137" s="353" t="s">
        <v>580</v>
      </c>
      <c r="D137" s="353" t="s">
        <v>529</v>
      </c>
      <c r="E137" s="354" t="s">
        <v>581</v>
      </c>
      <c r="F137" s="355" t="s">
        <v>582</v>
      </c>
      <c r="G137" s="356" t="s">
        <v>140</v>
      </c>
      <c r="H137" s="357">
        <v>39.179000000000002</v>
      </c>
      <c r="I137" s="358"/>
      <c r="J137" s="359">
        <f>ROUND(I137*H137,2)</f>
        <v>0</v>
      </c>
      <c r="K137" s="355" t="s">
        <v>532</v>
      </c>
      <c r="L137" s="243"/>
      <c r="M137" s="360" t="s">
        <v>406</v>
      </c>
      <c r="N137" s="361" t="s">
        <v>445</v>
      </c>
      <c r="P137" s="362">
        <f>O137*H137</f>
        <v>0</v>
      </c>
      <c r="Q137" s="362">
        <v>0</v>
      </c>
      <c r="R137" s="362">
        <f>Q137*H137</f>
        <v>0</v>
      </c>
      <c r="S137" s="362">
        <v>0</v>
      </c>
      <c r="T137" s="363">
        <f>S137*H137</f>
        <v>0</v>
      </c>
      <c r="AR137" s="364" t="s">
        <v>91</v>
      </c>
      <c r="AT137" s="364" t="s">
        <v>529</v>
      </c>
      <c r="AU137" s="364" t="s">
        <v>293</v>
      </c>
      <c r="AY137" s="227" t="s">
        <v>528</v>
      </c>
      <c r="BE137" s="365">
        <f>IF(N137="základní",J137,0)</f>
        <v>0</v>
      </c>
      <c r="BF137" s="365">
        <f>IF(N137="snížená",J137,0)</f>
        <v>0</v>
      </c>
      <c r="BG137" s="365">
        <f>IF(N137="zákl. přenesená",J137,0)</f>
        <v>0</v>
      </c>
      <c r="BH137" s="365">
        <f>IF(N137="sníž. přenesená",J137,0)</f>
        <v>0</v>
      </c>
      <c r="BI137" s="365">
        <f>IF(N137="nulová",J137,0)</f>
        <v>0</v>
      </c>
      <c r="BJ137" s="227" t="s">
        <v>87</v>
      </c>
      <c r="BK137" s="365">
        <f>ROUND(I137*H137,2)</f>
        <v>0</v>
      </c>
      <c r="BL137" s="227" t="s">
        <v>91</v>
      </c>
      <c r="BM137" s="364" t="s">
        <v>976</v>
      </c>
    </row>
    <row r="138" spans="2:65" s="242" customFormat="1">
      <c r="B138" s="243"/>
      <c r="D138" s="366" t="s">
        <v>534</v>
      </c>
      <c r="F138" s="367" t="s">
        <v>584</v>
      </c>
      <c r="I138" s="368"/>
      <c r="L138" s="243"/>
      <c r="M138" s="369"/>
      <c r="T138" s="267"/>
      <c r="AT138" s="227" t="s">
        <v>534</v>
      </c>
      <c r="AU138" s="227" t="s">
        <v>293</v>
      </c>
    </row>
    <row r="139" spans="2:65" s="370" customFormat="1">
      <c r="B139" s="371"/>
      <c r="D139" s="372" t="s">
        <v>145</v>
      </c>
      <c r="E139" s="373" t="s">
        <v>406</v>
      </c>
      <c r="F139" s="374" t="s">
        <v>555</v>
      </c>
      <c r="H139" s="375">
        <v>6.7240000000000002</v>
      </c>
      <c r="I139" s="376"/>
      <c r="L139" s="371"/>
      <c r="M139" s="377"/>
      <c r="T139" s="378"/>
      <c r="AT139" s="373" t="s">
        <v>145</v>
      </c>
      <c r="AU139" s="373" t="s">
        <v>293</v>
      </c>
      <c r="AV139" s="370" t="s">
        <v>293</v>
      </c>
      <c r="AW139" s="370" t="s">
        <v>438</v>
      </c>
      <c r="AX139" s="370" t="s">
        <v>472</v>
      </c>
      <c r="AY139" s="373" t="s">
        <v>528</v>
      </c>
    </row>
    <row r="140" spans="2:65" s="370" customFormat="1">
      <c r="B140" s="371"/>
      <c r="D140" s="372" t="s">
        <v>145</v>
      </c>
      <c r="E140" s="373" t="s">
        <v>406</v>
      </c>
      <c r="F140" s="374" t="s">
        <v>556</v>
      </c>
      <c r="H140" s="375">
        <v>7.2939999999999996</v>
      </c>
      <c r="I140" s="376"/>
      <c r="L140" s="371"/>
      <c r="M140" s="377"/>
      <c r="T140" s="378"/>
      <c r="AT140" s="373" t="s">
        <v>145</v>
      </c>
      <c r="AU140" s="373" t="s">
        <v>293</v>
      </c>
      <c r="AV140" s="370" t="s">
        <v>293</v>
      </c>
      <c r="AW140" s="370" t="s">
        <v>438</v>
      </c>
      <c r="AX140" s="370" t="s">
        <v>472</v>
      </c>
      <c r="AY140" s="373" t="s">
        <v>528</v>
      </c>
    </row>
    <row r="141" spans="2:65" s="370" customFormat="1">
      <c r="B141" s="371"/>
      <c r="D141" s="372" t="s">
        <v>145</v>
      </c>
      <c r="E141" s="373" t="s">
        <v>406</v>
      </c>
      <c r="F141" s="374" t="s">
        <v>557</v>
      </c>
      <c r="H141" s="375">
        <v>9.7200000000000006</v>
      </c>
      <c r="I141" s="376"/>
      <c r="L141" s="371"/>
      <c r="M141" s="377"/>
      <c r="T141" s="378"/>
      <c r="AT141" s="373" t="s">
        <v>145</v>
      </c>
      <c r="AU141" s="373" t="s">
        <v>293</v>
      </c>
      <c r="AV141" s="370" t="s">
        <v>293</v>
      </c>
      <c r="AW141" s="370" t="s">
        <v>438</v>
      </c>
      <c r="AX141" s="370" t="s">
        <v>472</v>
      </c>
      <c r="AY141" s="373" t="s">
        <v>528</v>
      </c>
    </row>
    <row r="142" spans="2:65" s="370" customFormat="1">
      <c r="B142" s="371"/>
      <c r="D142" s="372" t="s">
        <v>145</v>
      </c>
      <c r="E142" s="373" t="s">
        <v>406</v>
      </c>
      <c r="F142" s="374" t="s">
        <v>558</v>
      </c>
      <c r="H142" s="375">
        <v>32.613999999999997</v>
      </c>
      <c r="I142" s="376"/>
      <c r="L142" s="371"/>
      <c r="M142" s="377"/>
      <c r="T142" s="378"/>
      <c r="AT142" s="373" t="s">
        <v>145</v>
      </c>
      <c r="AU142" s="373" t="s">
        <v>293</v>
      </c>
      <c r="AV142" s="370" t="s">
        <v>293</v>
      </c>
      <c r="AW142" s="370" t="s">
        <v>438</v>
      </c>
      <c r="AX142" s="370" t="s">
        <v>472</v>
      </c>
      <c r="AY142" s="373" t="s">
        <v>528</v>
      </c>
    </row>
    <row r="143" spans="2:65" s="370" customFormat="1">
      <c r="B143" s="371"/>
      <c r="D143" s="372" t="s">
        <v>145</v>
      </c>
      <c r="E143" s="373" t="s">
        <v>406</v>
      </c>
      <c r="F143" s="374" t="s">
        <v>559</v>
      </c>
      <c r="H143" s="375">
        <v>1.742</v>
      </c>
      <c r="I143" s="376"/>
      <c r="L143" s="371"/>
      <c r="M143" s="377"/>
      <c r="T143" s="378"/>
      <c r="AT143" s="373" t="s">
        <v>145</v>
      </c>
      <c r="AU143" s="373" t="s">
        <v>293</v>
      </c>
      <c r="AV143" s="370" t="s">
        <v>293</v>
      </c>
      <c r="AW143" s="370" t="s">
        <v>438</v>
      </c>
      <c r="AX143" s="370" t="s">
        <v>472</v>
      </c>
      <c r="AY143" s="373" t="s">
        <v>528</v>
      </c>
    </row>
    <row r="144" spans="2:65" s="370" customFormat="1">
      <c r="B144" s="371"/>
      <c r="D144" s="372" t="s">
        <v>145</v>
      </c>
      <c r="E144" s="373" t="s">
        <v>406</v>
      </c>
      <c r="F144" s="374" t="s">
        <v>560</v>
      </c>
      <c r="H144" s="375">
        <v>13.468999999999999</v>
      </c>
      <c r="I144" s="376"/>
      <c r="L144" s="371"/>
      <c r="M144" s="377"/>
      <c r="T144" s="378"/>
      <c r="AT144" s="373" t="s">
        <v>145</v>
      </c>
      <c r="AU144" s="373" t="s">
        <v>293</v>
      </c>
      <c r="AV144" s="370" t="s">
        <v>293</v>
      </c>
      <c r="AW144" s="370" t="s">
        <v>438</v>
      </c>
      <c r="AX144" s="370" t="s">
        <v>472</v>
      </c>
      <c r="AY144" s="373" t="s">
        <v>528</v>
      </c>
    </row>
    <row r="145" spans="2:51" s="370" customFormat="1">
      <c r="B145" s="371"/>
      <c r="D145" s="372" t="s">
        <v>145</v>
      </c>
      <c r="E145" s="373" t="s">
        <v>406</v>
      </c>
      <c r="F145" s="374" t="s">
        <v>561</v>
      </c>
      <c r="H145" s="375">
        <v>15.308999999999999</v>
      </c>
      <c r="I145" s="376"/>
      <c r="L145" s="371"/>
      <c r="M145" s="377"/>
      <c r="T145" s="378"/>
      <c r="AT145" s="373" t="s">
        <v>145</v>
      </c>
      <c r="AU145" s="373" t="s">
        <v>293</v>
      </c>
      <c r="AV145" s="370" t="s">
        <v>293</v>
      </c>
      <c r="AW145" s="370" t="s">
        <v>438</v>
      </c>
      <c r="AX145" s="370" t="s">
        <v>472</v>
      </c>
      <c r="AY145" s="373" t="s">
        <v>528</v>
      </c>
    </row>
    <row r="146" spans="2:51" s="370" customFormat="1">
      <c r="B146" s="371"/>
      <c r="D146" s="372" t="s">
        <v>145</v>
      </c>
      <c r="E146" s="373" t="s">
        <v>406</v>
      </c>
      <c r="F146" s="374" t="s">
        <v>562</v>
      </c>
      <c r="H146" s="375">
        <v>26.448</v>
      </c>
      <c r="I146" s="376"/>
      <c r="L146" s="371"/>
      <c r="M146" s="377"/>
      <c r="T146" s="378"/>
      <c r="AT146" s="373" t="s">
        <v>145</v>
      </c>
      <c r="AU146" s="373" t="s">
        <v>293</v>
      </c>
      <c r="AV146" s="370" t="s">
        <v>293</v>
      </c>
      <c r="AW146" s="370" t="s">
        <v>438</v>
      </c>
      <c r="AX146" s="370" t="s">
        <v>472</v>
      </c>
      <c r="AY146" s="373" t="s">
        <v>528</v>
      </c>
    </row>
    <row r="147" spans="2:51" s="370" customFormat="1">
      <c r="B147" s="371"/>
      <c r="D147" s="372" t="s">
        <v>145</v>
      </c>
      <c r="E147" s="373" t="s">
        <v>406</v>
      </c>
      <c r="F147" s="374" t="s">
        <v>563</v>
      </c>
      <c r="H147" s="375">
        <v>3.4409999999999998</v>
      </c>
      <c r="I147" s="376"/>
      <c r="L147" s="371"/>
      <c r="M147" s="377"/>
      <c r="T147" s="378"/>
      <c r="AT147" s="373" t="s">
        <v>145</v>
      </c>
      <c r="AU147" s="373" t="s">
        <v>293</v>
      </c>
      <c r="AV147" s="370" t="s">
        <v>293</v>
      </c>
      <c r="AW147" s="370" t="s">
        <v>438</v>
      </c>
      <c r="AX147" s="370" t="s">
        <v>472</v>
      </c>
      <c r="AY147" s="373" t="s">
        <v>528</v>
      </c>
    </row>
    <row r="148" spans="2:51" s="370" customFormat="1">
      <c r="B148" s="371"/>
      <c r="D148" s="372" t="s">
        <v>145</v>
      </c>
      <c r="E148" s="373" t="s">
        <v>406</v>
      </c>
      <c r="F148" s="374" t="s">
        <v>564</v>
      </c>
      <c r="H148" s="375">
        <v>9.048</v>
      </c>
      <c r="I148" s="376"/>
      <c r="L148" s="371"/>
      <c r="M148" s="377"/>
      <c r="T148" s="378"/>
      <c r="AT148" s="373" t="s">
        <v>145</v>
      </c>
      <c r="AU148" s="373" t="s">
        <v>293</v>
      </c>
      <c r="AV148" s="370" t="s">
        <v>293</v>
      </c>
      <c r="AW148" s="370" t="s">
        <v>438</v>
      </c>
      <c r="AX148" s="370" t="s">
        <v>472</v>
      </c>
      <c r="AY148" s="373" t="s">
        <v>528</v>
      </c>
    </row>
    <row r="149" spans="2:51" s="379" customFormat="1" ht="22.5">
      <c r="B149" s="380"/>
      <c r="D149" s="372" t="s">
        <v>145</v>
      </c>
      <c r="E149" s="381" t="s">
        <v>406</v>
      </c>
      <c r="F149" s="382" t="s">
        <v>565</v>
      </c>
      <c r="H149" s="383">
        <v>125.809</v>
      </c>
      <c r="I149" s="384"/>
      <c r="L149" s="380"/>
      <c r="M149" s="385"/>
      <c r="T149" s="386"/>
      <c r="AT149" s="381" t="s">
        <v>145</v>
      </c>
      <c r="AU149" s="381" t="s">
        <v>293</v>
      </c>
      <c r="AV149" s="379" t="s">
        <v>89</v>
      </c>
      <c r="AW149" s="379" t="s">
        <v>438</v>
      </c>
      <c r="AX149" s="379" t="s">
        <v>472</v>
      </c>
      <c r="AY149" s="381" t="s">
        <v>528</v>
      </c>
    </row>
    <row r="150" spans="2:51" s="370" customFormat="1">
      <c r="B150" s="371"/>
      <c r="D150" s="372" t="s">
        <v>145</v>
      </c>
      <c r="E150" s="373" t="s">
        <v>406</v>
      </c>
      <c r="F150" s="374" t="s">
        <v>566</v>
      </c>
      <c r="H150" s="375">
        <v>1.5109999999999999</v>
      </c>
      <c r="I150" s="376"/>
      <c r="L150" s="371"/>
      <c r="M150" s="377"/>
      <c r="T150" s="378"/>
      <c r="AT150" s="373" t="s">
        <v>145</v>
      </c>
      <c r="AU150" s="373" t="s">
        <v>293</v>
      </c>
      <c r="AV150" s="370" t="s">
        <v>293</v>
      </c>
      <c r="AW150" s="370" t="s">
        <v>438</v>
      </c>
      <c r="AX150" s="370" t="s">
        <v>472</v>
      </c>
      <c r="AY150" s="373" t="s">
        <v>528</v>
      </c>
    </row>
    <row r="151" spans="2:51" s="370" customFormat="1">
      <c r="B151" s="371"/>
      <c r="D151" s="372" t="s">
        <v>145</v>
      </c>
      <c r="E151" s="373" t="s">
        <v>406</v>
      </c>
      <c r="F151" s="374" t="s">
        <v>567</v>
      </c>
      <c r="H151" s="375">
        <v>4.4630000000000001</v>
      </c>
      <c r="I151" s="376"/>
      <c r="L151" s="371"/>
      <c r="M151" s="377"/>
      <c r="T151" s="378"/>
      <c r="AT151" s="373" t="s">
        <v>145</v>
      </c>
      <c r="AU151" s="373" t="s">
        <v>293</v>
      </c>
      <c r="AV151" s="370" t="s">
        <v>293</v>
      </c>
      <c r="AW151" s="370" t="s">
        <v>438</v>
      </c>
      <c r="AX151" s="370" t="s">
        <v>472</v>
      </c>
      <c r="AY151" s="373" t="s">
        <v>528</v>
      </c>
    </row>
    <row r="152" spans="2:51" s="370" customFormat="1">
      <c r="B152" s="371"/>
      <c r="D152" s="372" t="s">
        <v>145</v>
      </c>
      <c r="E152" s="373" t="s">
        <v>406</v>
      </c>
      <c r="F152" s="374" t="s">
        <v>568</v>
      </c>
      <c r="H152" s="375">
        <v>11.648999999999999</v>
      </c>
      <c r="I152" s="376"/>
      <c r="L152" s="371"/>
      <c r="M152" s="377"/>
      <c r="T152" s="378"/>
      <c r="AT152" s="373" t="s">
        <v>145</v>
      </c>
      <c r="AU152" s="373" t="s">
        <v>293</v>
      </c>
      <c r="AV152" s="370" t="s">
        <v>293</v>
      </c>
      <c r="AW152" s="370" t="s">
        <v>438</v>
      </c>
      <c r="AX152" s="370" t="s">
        <v>472</v>
      </c>
      <c r="AY152" s="373" t="s">
        <v>528</v>
      </c>
    </row>
    <row r="153" spans="2:51" s="370" customFormat="1">
      <c r="B153" s="371"/>
      <c r="D153" s="372" t="s">
        <v>145</v>
      </c>
      <c r="E153" s="373" t="s">
        <v>406</v>
      </c>
      <c r="F153" s="374" t="s">
        <v>569</v>
      </c>
      <c r="H153" s="375">
        <v>23.626999999999999</v>
      </c>
      <c r="I153" s="376"/>
      <c r="L153" s="371"/>
      <c r="M153" s="377"/>
      <c r="T153" s="378"/>
      <c r="AT153" s="373" t="s">
        <v>145</v>
      </c>
      <c r="AU153" s="373" t="s">
        <v>293</v>
      </c>
      <c r="AV153" s="370" t="s">
        <v>293</v>
      </c>
      <c r="AW153" s="370" t="s">
        <v>438</v>
      </c>
      <c r="AX153" s="370" t="s">
        <v>472</v>
      </c>
      <c r="AY153" s="373" t="s">
        <v>528</v>
      </c>
    </row>
    <row r="154" spans="2:51" s="370" customFormat="1">
      <c r="B154" s="371"/>
      <c r="D154" s="372" t="s">
        <v>145</v>
      </c>
      <c r="E154" s="373" t="s">
        <v>406</v>
      </c>
      <c r="F154" s="374" t="s">
        <v>570</v>
      </c>
      <c r="H154" s="375">
        <v>1.302</v>
      </c>
      <c r="I154" s="376"/>
      <c r="L154" s="371"/>
      <c r="M154" s="377"/>
      <c r="T154" s="378"/>
      <c r="AT154" s="373" t="s">
        <v>145</v>
      </c>
      <c r="AU154" s="373" t="s">
        <v>293</v>
      </c>
      <c r="AV154" s="370" t="s">
        <v>293</v>
      </c>
      <c r="AW154" s="370" t="s">
        <v>438</v>
      </c>
      <c r="AX154" s="370" t="s">
        <v>472</v>
      </c>
      <c r="AY154" s="373" t="s">
        <v>528</v>
      </c>
    </row>
    <row r="155" spans="2:51" s="370" customFormat="1">
      <c r="B155" s="371"/>
      <c r="D155" s="372" t="s">
        <v>145</v>
      </c>
      <c r="E155" s="373" t="s">
        <v>406</v>
      </c>
      <c r="F155" s="374" t="s">
        <v>571</v>
      </c>
      <c r="H155" s="375">
        <v>29.495000000000001</v>
      </c>
      <c r="I155" s="376"/>
      <c r="L155" s="371"/>
      <c r="M155" s="377"/>
      <c r="T155" s="378"/>
      <c r="AT155" s="373" t="s">
        <v>145</v>
      </c>
      <c r="AU155" s="373" t="s">
        <v>293</v>
      </c>
      <c r="AV155" s="370" t="s">
        <v>293</v>
      </c>
      <c r="AW155" s="370" t="s">
        <v>438</v>
      </c>
      <c r="AX155" s="370" t="s">
        <v>472</v>
      </c>
      <c r="AY155" s="373" t="s">
        <v>528</v>
      </c>
    </row>
    <row r="156" spans="2:51" s="370" customFormat="1">
      <c r="B156" s="371"/>
      <c r="D156" s="372" t="s">
        <v>145</v>
      </c>
      <c r="E156" s="373" t="s">
        <v>406</v>
      </c>
      <c r="F156" s="374" t="s">
        <v>572</v>
      </c>
      <c r="H156" s="375">
        <v>12.113</v>
      </c>
      <c r="I156" s="376"/>
      <c r="L156" s="371"/>
      <c r="M156" s="377"/>
      <c r="T156" s="378"/>
      <c r="AT156" s="373" t="s">
        <v>145</v>
      </c>
      <c r="AU156" s="373" t="s">
        <v>293</v>
      </c>
      <c r="AV156" s="370" t="s">
        <v>293</v>
      </c>
      <c r="AW156" s="370" t="s">
        <v>438</v>
      </c>
      <c r="AX156" s="370" t="s">
        <v>472</v>
      </c>
      <c r="AY156" s="373" t="s">
        <v>528</v>
      </c>
    </row>
    <row r="157" spans="2:51" s="370" customFormat="1">
      <c r="B157" s="371"/>
      <c r="D157" s="372" t="s">
        <v>145</v>
      </c>
      <c r="E157" s="373" t="s">
        <v>406</v>
      </c>
      <c r="F157" s="374" t="s">
        <v>573</v>
      </c>
      <c r="H157" s="375">
        <v>6.1760000000000002</v>
      </c>
      <c r="I157" s="376"/>
      <c r="L157" s="371"/>
      <c r="M157" s="377"/>
      <c r="T157" s="378"/>
      <c r="AT157" s="373" t="s">
        <v>145</v>
      </c>
      <c r="AU157" s="373" t="s">
        <v>293</v>
      </c>
      <c r="AV157" s="370" t="s">
        <v>293</v>
      </c>
      <c r="AW157" s="370" t="s">
        <v>438</v>
      </c>
      <c r="AX157" s="370" t="s">
        <v>472</v>
      </c>
      <c r="AY157" s="373" t="s">
        <v>528</v>
      </c>
    </row>
    <row r="158" spans="2:51" s="379" customFormat="1" ht="22.5">
      <c r="B158" s="380"/>
      <c r="D158" s="372" t="s">
        <v>145</v>
      </c>
      <c r="E158" s="381" t="s">
        <v>406</v>
      </c>
      <c r="F158" s="382" t="s">
        <v>574</v>
      </c>
      <c r="H158" s="383">
        <v>90.335999999999999</v>
      </c>
      <c r="I158" s="384"/>
      <c r="L158" s="380"/>
      <c r="M158" s="385"/>
      <c r="T158" s="386"/>
      <c r="AT158" s="381" t="s">
        <v>145</v>
      </c>
      <c r="AU158" s="381" t="s">
        <v>293</v>
      </c>
      <c r="AV158" s="379" t="s">
        <v>89</v>
      </c>
      <c r="AW158" s="379" t="s">
        <v>438</v>
      </c>
      <c r="AX158" s="379" t="s">
        <v>472</v>
      </c>
      <c r="AY158" s="381" t="s">
        <v>528</v>
      </c>
    </row>
    <row r="159" spans="2:51" s="370" customFormat="1">
      <c r="B159" s="371"/>
      <c r="D159" s="372" t="s">
        <v>145</v>
      </c>
      <c r="E159" s="373" t="s">
        <v>406</v>
      </c>
      <c r="F159" s="374" t="s">
        <v>575</v>
      </c>
      <c r="H159" s="375">
        <v>-8.85</v>
      </c>
      <c r="I159" s="376"/>
      <c r="L159" s="371"/>
      <c r="M159" s="377"/>
      <c r="T159" s="378"/>
      <c r="AT159" s="373" t="s">
        <v>145</v>
      </c>
      <c r="AU159" s="373" t="s">
        <v>293</v>
      </c>
      <c r="AV159" s="370" t="s">
        <v>293</v>
      </c>
      <c r="AW159" s="370" t="s">
        <v>438</v>
      </c>
      <c r="AX159" s="370" t="s">
        <v>472</v>
      </c>
      <c r="AY159" s="373" t="s">
        <v>528</v>
      </c>
    </row>
    <row r="160" spans="2:51" s="379" customFormat="1" ht="22.5">
      <c r="B160" s="380"/>
      <c r="D160" s="372" t="s">
        <v>145</v>
      </c>
      <c r="E160" s="381" t="s">
        <v>406</v>
      </c>
      <c r="F160" s="382" t="s">
        <v>576</v>
      </c>
      <c r="H160" s="383">
        <v>-8.85</v>
      </c>
      <c r="I160" s="384"/>
      <c r="L160" s="380"/>
      <c r="M160" s="385"/>
      <c r="T160" s="386"/>
      <c r="AT160" s="381" t="s">
        <v>145</v>
      </c>
      <c r="AU160" s="381" t="s">
        <v>293</v>
      </c>
      <c r="AV160" s="379" t="s">
        <v>89</v>
      </c>
      <c r="AW160" s="379" t="s">
        <v>438</v>
      </c>
      <c r="AX160" s="379" t="s">
        <v>472</v>
      </c>
      <c r="AY160" s="381" t="s">
        <v>528</v>
      </c>
    </row>
    <row r="161" spans="2:65" s="387" customFormat="1">
      <c r="B161" s="388"/>
      <c r="D161" s="372" t="s">
        <v>145</v>
      </c>
      <c r="E161" s="389" t="s">
        <v>406</v>
      </c>
      <c r="F161" s="390" t="s">
        <v>577</v>
      </c>
      <c r="H161" s="391">
        <v>207.29499999999999</v>
      </c>
      <c r="I161" s="392"/>
      <c r="L161" s="388"/>
      <c r="M161" s="393"/>
      <c r="T161" s="394"/>
      <c r="AT161" s="389" t="s">
        <v>145</v>
      </c>
      <c r="AU161" s="389" t="s">
        <v>293</v>
      </c>
      <c r="AV161" s="387" t="s">
        <v>91</v>
      </c>
      <c r="AW161" s="387" t="s">
        <v>438</v>
      </c>
      <c r="AX161" s="387" t="s">
        <v>472</v>
      </c>
      <c r="AY161" s="389" t="s">
        <v>528</v>
      </c>
    </row>
    <row r="162" spans="2:65" s="370" customFormat="1">
      <c r="B162" s="371"/>
      <c r="D162" s="372" t="s">
        <v>145</v>
      </c>
      <c r="E162" s="373" t="s">
        <v>406</v>
      </c>
      <c r="F162" s="374" t="s">
        <v>585</v>
      </c>
      <c r="H162" s="375">
        <v>93.283000000000001</v>
      </c>
      <c r="I162" s="376"/>
      <c r="L162" s="371"/>
      <c r="M162" s="377"/>
      <c r="T162" s="378"/>
      <c r="AT162" s="373" t="s">
        <v>145</v>
      </c>
      <c r="AU162" s="373" t="s">
        <v>293</v>
      </c>
      <c r="AV162" s="370" t="s">
        <v>293</v>
      </c>
      <c r="AW162" s="370" t="s">
        <v>438</v>
      </c>
      <c r="AX162" s="370" t="s">
        <v>472</v>
      </c>
      <c r="AY162" s="373" t="s">
        <v>528</v>
      </c>
    </row>
    <row r="163" spans="2:65" s="370" customFormat="1">
      <c r="B163" s="371"/>
      <c r="D163" s="372" t="s">
        <v>145</v>
      </c>
      <c r="E163" s="373" t="s">
        <v>406</v>
      </c>
      <c r="F163" s="374" t="s">
        <v>977</v>
      </c>
      <c r="H163" s="375">
        <v>39.179000000000002</v>
      </c>
      <c r="I163" s="376"/>
      <c r="L163" s="371"/>
      <c r="M163" s="377"/>
      <c r="T163" s="378"/>
      <c r="AT163" s="373" t="s">
        <v>145</v>
      </c>
      <c r="AU163" s="373" t="s">
        <v>293</v>
      </c>
      <c r="AV163" s="370" t="s">
        <v>293</v>
      </c>
      <c r="AW163" s="370" t="s">
        <v>438</v>
      </c>
      <c r="AX163" s="370" t="s">
        <v>87</v>
      </c>
      <c r="AY163" s="373" t="s">
        <v>528</v>
      </c>
    </row>
    <row r="164" spans="2:65" s="242" customFormat="1" ht="49.15" customHeight="1">
      <c r="B164" s="352"/>
      <c r="C164" s="353" t="s">
        <v>587</v>
      </c>
      <c r="D164" s="353" t="s">
        <v>529</v>
      </c>
      <c r="E164" s="354" t="s">
        <v>588</v>
      </c>
      <c r="F164" s="355" t="s">
        <v>589</v>
      </c>
      <c r="G164" s="356" t="s">
        <v>140</v>
      </c>
      <c r="H164" s="357">
        <v>4.3529999999999998</v>
      </c>
      <c r="I164" s="358"/>
      <c r="J164" s="359">
        <f>ROUND(I164*H164,2)</f>
        <v>0</v>
      </c>
      <c r="K164" s="355" t="s">
        <v>532</v>
      </c>
      <c r="L164" s="243"/>
      <c r="M164" s="360" t="s">
        <v>406</v>
      </c>
      <c r="N164" s="361" t="s">
        <v>445</v>
      </c>
      <c r="P164" s="362">
        <f>O164*H164</f>
        <v>0</v>
      </c>
      <c r="Q164" s="362">
        <v>0</v>
      </c>
      <c r="R164" s="362">
        <f>Q164*H164</f>
        <v>0</v>
      </c>
      <c r="S164" s="362">
        <v>0</v>
      </c>
      <c r="T164" s="363">
        <f>S164*H164</f>
        <v>0</v>
      </c>
      <c r="AR164" s="364" t="s">
        <v>91</v>
      </c>
      <c r="AT164" s="364" t="s">
        <v>529</v>
      </c>
      <c r="AU164" s="364" t="s">
        <v>293</v>
      </c>
      <c r="AY164" s="227" t="s">
        <v>528</v>
      </c>
      <c r="BE164" s="365">
        <f>IF(N164="základní",J164,0)</f>
        <v>0</v>
      </c>
      <c r="BF164" s="365">
        <f>IF(N164="snížená",J164,0)</f>
        <v>0</v>
      </c>
      <c r="BG164" s="365">
        <f>IF(N164="zákl. přenesená",J164,0)</f>
        <v>0</v>
      </c>
      <c r="BH164" s="365">
        <f>IF(N164="sníž. přenesená",J164,0)</f>
        <v>0</v>
      </c>
      <c r="BI164" s="365">
        <f>IF(N164="nulová",J164,0)</f>
        <v>0</v>
      </c>
      <c r="BJ164" s="227" t="s">
        <v>87</v>
      </c>
      <c r="BK164" s="365">
        <f>ROUND(I164*H164,2)</f>
        <v>0</v>
      </c>
      <c r="BL164" s="227" t="s">
        <v>91</v>
      </c>
      <c r="BM164" s="364" t="s">
        <v>978</v>
      </c>
    </row>
    <row r="165" spans="2:65" s="242" customFormat="1">
      <c r="B165" s="243"/>
      <c r="D165" s="366" t="s">
        <v>534</v>
      </c>
      <c r="F165" s="367" t="s">
        <v>591</v>
      </c>
      <c r="I165" s="368"/>
      <c r="L165" s="243"/>
      <c r="M165" s="369"/>
      <c r="T165" s="267"/>
      <c r="AT165" s="227" t="s">
        <v>534</v>
      </c>
      <c r="AU165" s="227" t="s">
        <v>293</v>
      </c>
    </row>
    <row r="166" spans="2:65" s="370" customFormat="1">
      <c r="B166" s="371"/>
      <c r="D166" s="372" t="s">
        <v>145</v>
      </c>
      <c r="E166" s="373" t="s">
        <v>406</v>
      </c>
      <c r="F166" s="374" t="s">
        <v>555</v>
      </c>
      <c r="H166" s="375">
        <v>6.7240000000000002</v>
      </c>
      <c r="I166" s="376"/>
      <c r="L166" s="371"/>
      <c r="M166" s="377"/>
      <c r="T166" s="378"/>
      <c r="AT166" s="373" t="s">
        <v>145</v>
      </c>
      <c r="AU166" s="373" t="s">
        <v>293</v>
      </c>
      <c r="AV166" s="370" t="s">
        <v>293</v>
      </c>
      <c r="AW166" s="370" t="s">
        <v>438</v>
      </c>
      <c r="AX166" s="370" t="s">
        <v>472</v>
      </c>
      <c r="AY166" s="373" t="s">
        <v>528</v>
      </c>
    </row>
    <row r="167" spans="2:65" s="370" customFormat="1">
      <c r="B167" s="371"/>
      <c r="D167" s="372" t="s">
        <v>145</v>
      </c>
      <c r="E167" s="373" t="s">
        <v>406</v>
      </c>
      <c r="F167" s="374" t="s">
        <v>556</v>
      </c>
      <c r="H167" s="375">
        <v>7.2939999999999996</v>
      </c>
      <c r="I167" s="376"/>
      <c r="L167" s="371"/>
      <c r="M167" s="377"/>
      <c r="T167" s="378"/>
      <c r="AT167" s="373" t="s">
        <v>145</v>
      </c>
      <c r="AU167" s="373" t="s">
        <v>293</v>
      </c>
      <c r="AV167" s="370" t="s">
        <v>293</v>
      </c>
      <c r="AW167" s="370" t="s">
        <v>438</v>
      </c>
      <c r="AX167" s="370" t="s">
        <v>472</v>
      </c>
      <c r="AY167" s="373" t="s">
        <v>528</v>
      </c>
    </row>
    <row r="168" spans="2:65" s="370" customFormat="1">
      <c r="B168" s="371"/>
      <c r="D168" s="372" t="s">
        <v>145</v>
      </c>
      <c r="E168" s="373" t="s">
        <v>406</v>
      </c>
      <c r="F168" s="374" t="s">
        <v>557</v>
      </c>
      <c r="H168" s="375">
        <v>9.7200000000000006</v>
      </c>
      <c r="I168" s="376"/>
      <c r="L168" s="371"/>
      <c r="M168" s="377"/>
      <c r="T168" s="378"/>
      <c r="AT168" s="373" t="s">
        <v>145</v>
      </c>
      <c r="AU168" s="373" t="s">
        <v>293</v>
      </c>
      <c r="AV168" s="370" t="s">
        <v>293</v>
      </c>
      <c r="AW168" s="370" t="s">
        <v>438</v>
      </c>
      <c r="AX168" s="370" t="s">
        <v>472</v>
      </c>
      <c r="AY168" s="373" t="s">
        <v>528</v>
      </c>
    </row>
    <row r="169" spans="2:65" s="370" customFormat="1">
      <c r="B169" s="371"/>
      <c r="D169" s="372" t="s">
        <v>145</v>
      </c>
      <c r="E169" s="373" t="s">
        <v>406</v>
      </c>
      <c r="F169" s="374" t="s">
        <v>558</v>
      </c>
      <c r="H169" s="375">
        <v>32.613999999999997</v>
      </c>
      <c r="I169" s="376"/>
      <c r="L169" s="371"/>
      <c r="M169" s="377"/>
      <c r="T169" s="378"/>
      <c r="AT169" s="373" t="s">
        <v>145</v>
      </c>
      <c r="AU169" s="373" t="s">
        <v>293</v>
      </c>
      <c r="AV169" s="370" t="s">
        <v>293</v>
      </c>
      <c r="AW169" s="370" t="s">
        <v>438</v>
      </c>
      <c r="AX169" s="370" t="s">
        <v>472</v>
      </c>
      <c r="AY169" s="373" t="s">
        <v>528</v>
      </c>
    </row>
    <row r="170" spans="2:65" s="370" customFormat="1">
      <c r="B170" s="371"/>
      <c r="D170" s="372" t="s">
        <v>145</v>
      </c>
      <c r="E170" s="373" t="s">
        <v>406</v>
      </c>
      <c r="F170" s="374" t="s">
        <v>559</v>
      </c>
      <c r="H170" s="375">
        <v>1.742</v>
      </c>
      <c r="I170" s="376"/>
      <c r="L170" s="371"/>
      <c r="M170" s="377"/>
      <c r="T170" s="378"/>
      <c r="AT170" s="373" t="s">
        <v>145</v>
      </c>
      <c r="AU170" s="373" t="s">
        <v>293</v>
      </c>
      <c r="AV170" s="370" t="s">
        <v>293</v>
      </c>
      <c r="AW170" s="370" t="s">
        <v>438</v>
      </c>
      <c r="AX170" s="370" t="s">
        <v>472</v>
      </c>
      <c r="AY170" s="373" t="s">
        <v>528</v>
      </c>
    </row>
    <row r="171" spans="2:65" s="370" customFormat="1">
      <c r="B171" s="371"/>
      <c r="D171" s="372" t="s">
        <v>145</v>
      </c>
      <c r="E171" s="373" t="s">
        <v>406</v>
      </c>
      <c r="F171" s="374" t="s">
        <v>560</v>
      </c>
      <c r="H171" s="375">
        <v>13.468999999999999</v>
      </c>
      <c r="I171" s="376"/>
      <c r="L171" s="371"/>
      <c r="M171" s="377"/>
      <c r="T171" s="378"/>
      <c r="AT171" s="373" t="s">
        <v>145</v>
      </c>
      <c r="AU171" s="373" t="s">
        <v>293</v>
      </c>
      <c r="AV171" s="370" t="s">
        <v>293</v>
      </c>
      <c r="AW171" s="370" t="s">
        <v>438</v>
      </c>
      <c r="AX171" s="370" t="s">
        <v>472</v>
      </c>
      <c r="AY171" s="373" t="s">
        <v>528</v>
      </c>
    </row>
    <row r="172" spans="2:65" s="370" customFormat="1">
      <c r="B172" s="371"/>
      <c r="D172" s="372" t="s">
        <v>145</v>
      </c>
      <c r="E172" s="373" t="s">
        <v>406</v>
      </c>
      <c r="F172" s="374" t="s">
        <v>561</v>
      </c>
      <c r="H172" s="375">
        <v>15.308999999999999</v>
      </c>
      <c r="I172" s="376"/>
      <c r="L172" s="371"/>
      <c r="M172" s="377"/>
      <c r="T172" s="378"/>
      <c r="AT172" s="373" t="s">
        <v>145</v>
      </c>
      <c r="AU172" s="373" t="s">
        <v>293</v>
      </c>
      <c r="AV172" s="370" t="s">
        <v>293</v>
      </c>
      <c r="AW172" s="370" t="s">
        <v>438</v>
      </c>
      <c r="AX172" s="370" t="s">
        <v>472</v>
      </c>
      <c r="AY172" s="373" t="s">
        <v>528</v>
      </c>
    </row>
    <row r="173" spans="2:65" s="370" customFormat="1">
      <c r="B173" s="371"/>
      <c r="D173" s="372" t="s">
        <v>145</v>
      </c>
      <c r="E173" s="373" t="s">
        <v>406</v>
      </c>
      <c r="F173" s="374" t="s">
        <v>562</v>
      </c>
      <c r="H173" s="375">
        <v>26.448</v>
      </c>
      <c r="I173" s="376"/>
      <c r="L173" s="371"/>
      <c r="M173" s="377"/>
      <c r="T173" s="378"/>
      <c r="AT173" s="373" t="s">
        <v>145</v>
      </c>
      <c r="AU173" s="373" t="s">
        <v>293</v>
      </c>
      <c r="AV173" s="370" t="s">
        <v>293</v>
      </c>
      <c r="AW173" s="370" t="s">
        <v>438</v>
      </c>
      <c r="AX173" s="370" t="s">
        <v>472</v>
      </c>
      <c r="AY173" s="373" t="s">
        <v>528</v>
      </c>
    </row>
    <row r="174" spans="2:65" s="370" customFormat="1">
      <c r="B174" s="371"/>
      <c r="D174" s="372" t="s">
        <v>145</v>
      </c>
      <c r="E174" s="373" t="s">
        <v>406</v>
      </c>
      <c r="F174" s="374" t="s">
        <v>563</v>
      </c>
      <c r="H174" s="375">
        <v>3.4409999999999998</v>
      </c>
      <c r="I174" s="376"/>
      <c r="L174" s="371"/>
      <c r="M174" s="377"/>
      <c r="T174" s="378"/>
      <c r="AT174" s="373" t="s">
        <v>145</v>
      </c>
      <c r="AU174" s="373" t="s">
        <v>293</v>
      </c>
      <c r="AV174" s="370" t="s">
        <v>293</v>
      </c>
      <c r="AW174" s="370" t="s">
        <v>438</v>
      </c>
      <c r="AX174" s="370" t="s">
        <v>472</v>
      </c>
      <c r="AY174" s="373" t="s">
        <v>528</v>
      </c>
    </row>
    <row r="175" spans="2:65" s="370" customFormat="1">
      <c r="B175" s="371"/>
      <c r="D175" s="372" t="s">
        <v>145</v>
      </c>
      <c r="E175" s="373" t="s">
        <v>406</v>
      </c>
      <c r="F175" s="374" t="s">
        <v>564</v>
      </c>
      <c r="H175" s="375">
        <v>9.048</v>
      </c>
      <c r="I175" s="376"/>
      <c r="L175" s="371"/>
      <c r="M175" s="377"/>
      <c r="T175" s="378"/>
      <c r="AT175" s="373" t="s">
        <v>145</v>
      </c>
      <c r="AU175" s="373" t="s">
        <v>293</v>
      </c>
      <c r="AV175" s="370" t="s">
        <v>293</v>
      </c>
      <c r="AW175" s="370" t="s">
        <v>438</v>
      </c>
      <c r="AX175" s="370" t="s">
        <v>472</v>
      </c>
      <c r="AY175" s="373" t="s">
        <v>528</v>
      </c>
    </row>
    <row r="176" spans="2:65" s="379" customFormat="1" ht="22.5">
      <c r="B176" s="380"/>
      <c r="D176" s="372" t="s">
        <v>145</v>
      </c>
      <c r="E176" s="381" t="s">
        <v>406</v>
      </c>
      <c r="F176" s="382" t="s">
        <v>565</v>
      </c>
      <c r="H176" s="383">
        <v>125.809</v>
      </c>
      <c r="I176" s="384"/>
      <c r="L176" s="380"/>
      <c r="M176" s="385"/>
      <c r="T176" s="386"/>
      <c r="AT176" s="381" t="s">
        <v>145</v>
      </c>
      <c r="AU176" s="381" t="s">
        <v>293</v>
      </c>
      <c r="AV176" s="379" t="s">
        <v>89</v>
      </c>
      <c r="AW176" s="379" t="s">
        <v>438</v>
      </c>
      <c r="AX176" s="379" t="s">
        <v>472</v>
      </c>
      <c r="AY176" s="381" t="s">
        <v>528</v>
      </c>
    </row>
    <row r="177" spans="2:65" s="370" customFormat="1">
      <c r="B177" s="371"/>
      <c r="D177" s="372" t="s">
        <v>145</v>
      </c>
      <c r="E177" s="373" t="s">
        <v>406</v>
      </c>
      <c r="F177" s="374" t="s">
        <v>566</v>
      </c>
      <c r="H177" s="375">
        <v>1.5109999999999999</v>
      </c>
      <c r="I177" s="376"/>
      <c r="L177" s="371"/>
      <c r="M177" s="377"/>
      <c r="T177" s="378"/>
      <c r="AT177" s="373" t="s">
        <v>145</v>
      </c>
      <c r="AU177" s="373" t="s">
        <v>293</v>
      </c>
      <c r="AV177" s="370" t="s">
        <v>293</v>
      </c>
      <c r="AW177" s="370" t="s">
        <v>438</v>
      </c>
      <c r="AX177" s="370" t="s">
        <v>472</v>
      </c>
      <c r="AY177" s="373" t="s">
        <v>528</v>
      </c>
    </row>
    <row r="178" spans="2:65" s="370" customFormat="1">
      <c r="B178" s="371"/>
      <c r="D178" s="372" t="s">
        <v>145</v>
      </c>
      <c r="E178" s="373" t="s">
        <v>406</v>
      </c>
      <c r="F178" s="374" t="s">
        <v>567</v>
      </c>
      <c r="H178" s="375">
        <v>4.4630000000000001</v>
      </c>
      <c r="I178" s="376"/>
      <c r="L178" s="371"/>
      <c r="M178" s="377"/>
      <c r="T178" s="378"/>
      <c r="AT178" s="373" t="s">
        <v>145</v>
      </c>
      <c r="AU178" s="373" t="s">
        <v>293</v>
      </c>
      <c r="AV178" s="370" t="s">
        <v>293</v>
      </c>
      <c r="AW178" s="370" t="s">
        <v>438</v>
      </c>
      <c r="AX178" s="370" t="s">
        <v>472</v>
      </c>
      <c r="AY178" s="373" t="s">
        <v>528</v>
      </c>
    </row>
    <row r="179" spans="2:65" s="370" customFormat="1">
      <c r="B179" s="371"/>
      <c r="D179" s="372" t="s">
        <v>145</v>
      </c>
      <c r="E179" s="373" t="s">
        <v>406</v>
      </c>
      <c r="F179" s="374" t="s">
        <v>568</v>
      </c>
      <c r="H179" s="375">
        <v>11.648999999999999</v>
      </c>
      <c r="I179" s="376"/>
      <c r="L179" s="371"/>
      <c r="M179" s="377"/>
      <c r="T179" s="378"/>
      <c r="AT179" s="373" t="s">
        <v>145</v>
      </c>
      <c r="AU179" s="373" t="s">
        <v>293</v>
      </c>
      <c r="AV179" s="370" t="s">
        <v>293</v>
      </c>
      <c r="AW179" s="370" t="s">
        <v>438</v>
      </c>
      <c r="AX179" s="370" t="s">
        <v>472</v>
      </c>
      <c r="AY179" s="373" t="s">
        <v>528</v>
      </c>
    </row>
    <row r="180" spans="2:65" s="370" customFormat="1">
      <c r="B180" s="371"/>
      <c r="D180" s="372" t="s">
        <v>145</v>
      </c>
      <c r="E180" s="373" t="s">
        <v>406</v>
      </c>
      <c r="F180" s="374" t="s">
        <v>569</v>
      </c>
      <c r="H180" s="375">
        <v>23.626999999999999</v>
      </c>
      <c r="I180" s="376"/>
      <c r="L180" s="371"/>
      <c r="M180" s="377"/>
      <c r="T180" s="378"/>
      <c r="AT180" s="373" t="s">
        <v>145</v>
      </c>
      <c r="AU180" s="373" t="s">
        <v>293</v>
      </c>
      <c r="AV180" s="370" t="s">
        <v>293</v>
      </c>
      <c r="AW180" s="370" t="s">
        <v>438</v>
      </c>
      <c r="AX180" s="370" t="s">
        <v>472</v>
      </c>
      <c r="AY180" s="373" t="s">
        <v>528</v>
      </c>
    </row>
    <row r="181" spans="2:65" s="370" customFormat="1">
      <c r="B181" s="371"/>
      <c r="D181" s="372" t="s">
        <v>145</v>
      </c>
      <c r="E181" s="373" t="s">
        <v>406</v>
      </c>
      <c r="F181" s="374" t="s">
        <v>570</v>
      </c>
      <c r="H181" s="375">
        <v>1.302</v>
      </c>
      <c r="I181" s="376"/>
      <c r="L181" s="371"/>
      <c r="M181" s="377"/>
      <c r="T181" s="378"/>
      <c r="AT181" s="373" t="s">
        <v>145</v>
      </c>
      <c r="AU181" s="373" t="s">
        <v>293</v>
      </c>
      <c r="AV181" s="370" t="s">
        <v>293</v>
      </c>
      <c r="AW181" s="370" t="s">
        <v>438</v>
      </c>
      <c r="AX181" s="370" t="s">
        <v>472</v>
      </c>
      <c r="AY181" s="373" t="s">
        <v>528</v>
      </c>
    </row>
    <row r="182" spans="2:65" s="370" customFormat="1">
      <c r="B182" s="371"/>
      <c r="D182" s="372" t="s">
        <v>145</v>
      </c>
      <c r="E182" s="373" t="s">
        <v>406</v>
      </c>
      <c r="F182" s="374" t="s">
        <v>571</v>
      </c>
      <c r="H182" s="375">
        <v>29.495000000000001</v>
      </c>
      <c r="I182" s="376"/>
      <c r="L182" s="371"/>
      <c r="M182" s="377"/>
      <c r="T182" s="378"/>
      <c r="AT182" s="373" t="s">
        <v>145</v>
      </c>
      <c r="AU182" s="373" t="s">
        <v>293</v>
      </c>
      <c r="AV182" s="370" t="s">
        <v>293</v>
      </c>
      <c r="AW182" s="370" t="s">
        <v>438</v>
      </c>
      <c r="AX182" s="370" t="s">
        <v>472</v>
      </c>
      <c r="AY182" s="373" t="s">
        <v>528</v>
      </c>
    </row>
    <row r="183" spans="2:65" s="370" customFormat="1">
      <c r="B183" s="371"/>
      <c r="D183" s="372" t="s">
        <v>145</v>
      </c>
      <c r="E183" s="373" t="s">
        <v>406</v>
      </c>
      <c r="F183" s="374" t="s">
        <v>572</v>
      </c>
      <c r="H183" s="375">
        <v>12.113</v>
      </c>
      <c r="I183" s="376"/>
      <c r="L183" s="371"/>
      <c r="M183" s="377"/>
      <c r="T183" s="378"/>
      <c r="AT183" s="373" t="s">
        <v>145</v>
      </c>
      <c r="AU183" s="373" t="s">
        <v>293</v>
      </c>
      <c r="AV183" s="370" t="s">
        <v>293</v>
      </c>
      <c r="AW183" s="370" t="s">
        <v>438</v>
      </c>
      <c r="AX183" s="370" t="s">
        <v>472</v>
      </c>
      <c r="AY183" s="373" t="s">
        <v>528</v>
      </c>
    </row>
    <row r="184" spans="2:65" s="370" customFormat="1">
      <c r="B184" s="371"/>
      <c r="D184" s="372" t="s">
        <v>145</v>
      </c>
      <c r="E184" s="373" t="s">
        <v>406</v>
      </c>
      <c r="F184" s="374" t="s">
        <v>573</v>
      </c>
      <c r="H184" s="375">
        <v>6.1760000000000002</v>
      </c>
      <c r="I184" s="376"/>
      <c r="L184" s="371"/>
      <c r="M184" s="377"/>
      <c r="T184" s="378"/>
      <c r="AT184" s="373" t="s">
        <v>145</v>
      </c>
      <c r="AU184" s="373" t="s">
        <v>293</v>
      </c>
      <c r="AV184" s="370" t="s">
        <v>293</v>
      </c>
      <c r="AW184" s="370" t="s">
        <v>438</v>
      </c>
      <c r="AX184" s="370" t="s">
        <v>472</v>
      </c>
      <c r="AY184" s="373" t="s">
        <v>528</v>
      </c>
    </row>
    <row r="185" spans="2:65" s="379" customFormat="1" ht="22.5">
      <c r="B185" s="380"/>
      <c r="D185" s="372" t="s">
        <v>145</v>
      </c>
      <c r="E185" s="381" t="s">
        <v>406</v>
      </c>
      <c r="F185" s="382" t="s">
        <v>574</v>
      </c>
      <c r="H185" s="383">
        <v>90.335999999999999</v>
      </c>
      <c r="I185" s="384"/>
      <c r="L185" s="380"/>
      <c r="M185" s="385"/>
      <c r="T185" s="386"/>
      <c r="AT185" s="381" t="s">
        <v>145</v>
      </c>
      <c r="AU185" s="381" t="s">
        <v>293</v>
      </c>
      <c r="AV185" s="379" t="s">
        <v>89</v>
      </c>
      <c r="AW185" s="379" t="s">
        <v>438</v>
      </c>
      <c r="AX185" s="379" t="s">
        <v>472</v>
      </c>
      <c r="AY185" s="381" t="s">
        <v>528</v>
      </c>
    </row>
    <row r="186" spans="2:65" s="370" customFormat="1">
      <c r="B186" s="371"/>
      <c r="D186" s="372" t="s">
        <v>145</v>
      </c>
      <c r="E186" s="373" t="s">
        <v>406</v>
      </c>
      <c r="F186" s="374" t="s">
        <v>575</v>
      </c>
      <c r="H186" s="375">
        <v>-8.85</v>
      </c>
      <c r="I186" s="376"/>
      <c r="L186" s="371"/>
      <c r="M186" s="377"/>
      <c r="T186" s="378"/>
      <c r="AT186" s="373" t="s">
        <v>145</v>
      </c>
      <c r="AU186" s="373" t="s">
        <v>293</v>
      </c>
      <c r="AV186" s="370" t="s">
        <v>293</v>
      </c>
      <c r="AW186" s="370" t="s">
        <v>438</v>
      </c>
      <c r="AX186" s="370" t="s">
        <v>472</v>
      </c>
      <c r="AY186" s="373" t="s">
        <v>528</v>
      </c>
    </row>
    <row r="187" spans="2:65" s="379" customFormat="1" ht="22.5">
      <c r="B187" s="380"/>
      <c r="D187" s="372" t="s">
        <v>145</v>
      </c>
      <c r="E187" s="381" t="s">
        <v>406</v>
      </c>
      <c r="F187" s="382" t="s">
        <v>576</v>
      </c>
      <c r="H187" s="383">
        <v>-8.85</v>
      </c>
      <c r="I187" s="384"/>
      <c r="L187" s="380"/>
      <c r="M187" s="385"/>
      <c r="T187" s="386"/>
      <c r="AT187" s="381" t="s">
        <v>145</v>
      </c>
      <c r="AU187" s="381" t="s">
        <v>293</v>
      </c>
      <c r="AV187" s="379" t="s">
        <v>89</v>
      </c>
      <c r="AW187" s="379" t="s">
        <v>438</v>
      </c>
      <c r="AX187" s="379" t="s">
        <v>472</v>
      </c>
      <c r="AY187" s="381" t="s">
        <v>528</v>
      </c>
    </row>
    <row r="188" spans="2:65" s="387" customFormat="1">
      <c r="B188" s="388"/>
      <c r="D188" s="372" t="s">
        <v>145</v>
      </c>
      <c r="E188" s="389" t="s">
        <v>406</v>
      </c>
      <c r="F188" s="390" t="s">
        <v>577</v>
      </c>
      <c r="H188" s="391">
        <v>207.29499999999999</v>
      </c>
      <c r="I188" s="392"/>
      <c r="L188" s="388"/>
      <c r="M188" s="393"/>
      <c r="T188" s="394"/>
      <c r="AT188" s="389" t="s">
        <v>145</v>
      </c>
      <c r="AU188" s="389" t="s">
        <v>293</v>
      </c>
      <c r="AV188" s="387" t="s">
        <v>91</v>
      </c>
      <c r="AW188" s="387" t="s">
        <v>438</v>
      </c>
      <c r="AX188" s="387" t="s">
        <v>472</v>
      </c>
      <c r="AY188" s="389" t="s">
        <v>528</v>
      </c>
    </row>
    <row r="189" spans="2:65" s="370" customFormat="1">
      <c r="B189" s="371"/>
      <c r="D189" s="372" t="s">
        <v>145</v>
      </c>
      <c r="E189" s="373" t="s">
        <v>406</v>
      </c>
      <c r="F189" s="374" t="s">
        <v>592</v>
      </c>
      <c r="H189" s="375">
        <v>10.365</v>
      </c>
      <c r="I189" s="376"/>
      <c r="L189" s="371"/>
      <c r="M189" s="377"/>
      <c r="T189" s="378"/>
      <c r="AT189" s="373" t="s">
        <v>145</v>
      </c>
      <c r="AU189" s="373" t="s">
        <v>293</v>
      </c>
      <c r="AV189" s="370" t="s">
        <v>293</v>
      </c>
      <c r="AW189" s="370" t="s">
        <v>438</v>
      </c>
      <c r="AX189" s="370" t="s">
        <v>472</v>
      </c>
      <c r="AY189" s="373" t="s">
        <v>528</v>
      </c>
    </row>
    <row r="190" spans="2:65" s="370" customFormat="1">
      <c r="B190" s="371"/>
      <c r="D190" s="372" t="s">
        <v>145</v>
      </c>
      <c r="E190" s="373" t="s">
        <v>406</v>
      </c>
      <c r="F190" s="374" t="s">
        <v>979</v>
      </c>
      <c r="H190" s="375">
        <v>4.3529999999999998</v>
      </c>
      <c r="I190" s="376"/>
      <c r="L190" s="371"/>
      <c r="M190" s="377"/>
      <c r="T190" s="378"/>
      <c r="AT190" s="373" t="s">
        <v>145</v>
      </c>
      <c r="AU190" s="373" t="s">
        <v>293</v>
      </c>
      <c r="AV190" s="370" t="s">
        <v>293</v>
      </c>
      <c r="AW190" s="370" t="s">
        <v>438</v>
      </c>
      <c r="AX190" s="370" t="s">
        <v>87</v>
      </c>
      <c r="AY190" s="373" t="s">
        <v>528</v>
      </c>
    </row>
    <row r="191" spans="2:65" s="242" customFormat="1" ht="37.9" customHeight="1">
      <c r="B191" s="352"/>
      <c r="C191" s="353" t="s">
        <v>95</v>
      </c>
      <c r="D191" s="353" t="s">
        <v>529</v>
      </c>
      <c r="E191" s="354" t="s">
        <v>594</v>
      </c>
      <c r="F191" s="355" t="s">
        <v>595</v>
      </c>
      <c r="G191" s="356" t="s">
        <v>140</v>
      </c>
      <c r="H191" s="357">
        <v>24.898</v>
      </c>
      <c r="I191" s="358"/>
      <c r="J191" s="359">
        <f>ROUND(I191*H191,2)</f>
        <v>0</v>
      </c>
      <c r="K191" s="355" t="s">
        <v>532</v>
      </c>
      <c r="L191" s="243"/>
      <c r="M191" s="360" t="s">
        <v>406</v>
      </c>
      <c r="N191" s="361" t="s">
        <v>445</v>
      </c>
      <c r="P191" s="362">
        <f>O191*H191</f>
        <v>0</v>
      </c>
      <c r="Q191" s="362">
        <v>0</v>
      </c>
      <c r="R191" s="362">
        <f>Q191*H191</f>
        <v>0</v>
      </c>
      <c r="S191" s="362">
        <v>0</v>
      </c>
      <c r="T191" s="363">
        <f>S191*H191</f>
        <v>0</v>
      </c>
      <c r="AR191" s="364" t="s">
        <v>91</v>
      </c>
      <c r="AT191" s="364" t="s">
        <v>529</v>
      </c>
      <c r="AU191" s="364" t="s">
        <v>293</v>
      </c>
      <c r="AY191" s="227" t="s">
        <v>528</v>
      </c>
      <c r="BE191" s="365">
        <f>IF(N191="základní",J191,0)</f>
        <v>0</v>
      </c>
      <c r="BF191" s="365">
        <f>IF(N191="snížená",J191,0)</f>
        <v>0</v>
      </c>
      <c r="BG191" s="365">
        <f>IF(N191="zákl. přenesená",J191,0)</f>
        <v>0</v>
      </c>
      <c r="BH191" s="365">
        <f>IF(N191="sníž. přenesená",J191,0)</f>
        <v>0</v>
      </c>
      <c r="BI191" s="365">
        <f>IF(N191="nulová",J191,0)</f>
        <v>0</v>
      </c>
      <c r="BJ191" s="227" t="s">
        <v>87</v>
      </c>
      <c r="BK191" s="365">
        <f>ROUND(I191*H191,2)</f>
        <v>0</v>
      </c>
      <c r="BL191" s="227" t="s">
        <v>91</v>
      </c>
      <c r="BM191" s="364" t="s">
        <v>980</v>
      </c>
    </row>
    <row r="192" spans="2:65" s="242" customFormat="1">
      <c r="B192" s="243"/>
      <c r="D192" s="366" t="s">
        <v>534</v>
      </c>
      <c r="F192" s="367" t="s">
        <v>597</v>
      </c>
      <c r="I192" s="368"/>
      <c r="L192" s="243"/>
      <c r="M192" s="369"/>
      <c r="T192" s="267"/>
      <c r="AT192" s="227" t="s">
        <v>534</v>
      </c>
      <c r="AU192" s="227" t="s">
        <v>293</v>
      </c>
    </row>
    <row r="193" spans="2:65" s="370" customFormat="1" ht="22.5">
      <c r="B193" s="371"/>
      <c r="D193" s="372" t="s">
        <v>145</v>
      </c>
      <c r="E193" s="373" t="s">
        <v>406</v>
      </c>
      <c r="F193" s="374" t="s">
        <v>598</v>
      </c>
      <c r="H193" s="375">
        <v>59.28</v>
      </c>
      <c r="I193" s="376"/>
      <c r="L193" s="371"/>
      <c r="M193" s="377"/>
      <c r="T193" s="378"/>
      <c r="AT193" s="373" t="s">
        <v>145</v>
      </c>
      <c r="AU193" s="373" t="s">
        <v>293</v>
      </c>
      <c r="AV193" s="370" t="s">
        <v>293</v>
      </c>
      <c r="AW193" s="370" t="s">
        <v>438</v>
      </c>
      <c r="AX193" s="370" t="s">
        <v>472</v>
      </c>
      <c r="AY193" s="373" t="s">
        <v>528</v>
      </c>
    </row>
    <row r="194" spans="2:65" s="370" customFormat="1">
      <c r="B194" s="371"/>
      <c r="D194" s="372" t="s">
        <v>145</v>
      </c>
      <c r="E194" s="373" t="s">
        <v>406</v>
      </c>
      <c r="F194" s="374" t="s">
        <v>981</v>
      </c>
      <c r="H194" s="375">
        <v>24.898</v>
      </c>
      <c r="I194" s="376"/>
      <c r="L194" s="371"/>
      <c r="M194" s="377"/>
      <c r="T194" s="378"/>
      <c r="AT194" s="373" t="s">
        <v>145</v>
      </c>
      <c r="AU194" s="373" t="s">
        <v>293</v>
      </c>
      <c r="AV194" s="370" t="s">
        <v>293</v>
      </c>
      <c r="AW194" s="370" t="s">
        <v>438</v>
      </c>
      <c r="AX194" s="370" t="s">
        <v>87</v>
      </c>
      <c r="AY194" s="373" t="s">
        <v>528</v>
      </c>
    </row>
    <row r="195" spans="2:65" s="242" customFormat="1" ht="37.9" customHeight="1">
      <c r="B195" s="352"/>
      <c r="C195" s="353" t="s">
        <v>600</v>
      </c>
      <c r="D195" s="353" t="s">
        <v>529</v>
      </c>
      <c r="E195" s="354" t="s">
        <v>601</v>
      </c>
      <c r="F195" s="355" t="s">
        <v>602</v>
      </c>
      <c r="G195" s="356" t="s">
        <v>157</v>
      </c>
      <c r="H195" s="357">
        <v>145.952</v>
      </c>
      <c r="I195" s="358"/>
      <c r="J195" s="359">
        <f>ROUND(I195*H195,2)</f>
        <v>0</v>
      </c>
      <c r="K195" s="355" t="s">
        <v>532</v>
      </c>
      <c r="L195" s="243"/>
      <c r="M195" s="360" t="s">
        <v>406</v>
      </c>
      <c r="N195" s="361" t="s">
        <v>445</v>
      </c>
      <c r="P195" s="362">
        <f>O195*H195</f>
        <v>0</v>
      </c>
      <c r="Q195" s="362">
        <v>8.4000000000000003E-4</v>
      </c>
      <c r="R195" s="362">
        <f>Q195*H195</f>
        <v>0.12259968</v>
      </c>
      <c r="S195" s="362">
        <v>0</v>
      </c>
      <c r="T195" s="363">
        <f>S195*H195</f>
        <v>0</v>
      </c>
      <c r="AR195" s="364" t="s">
        <v>91</v>
      </c>
      <c r="AT195" s="364" t="s">
        <v>529</v>
      </c>
      <c r="AU195" s="364" t="s">
        <v>293</v>
      </c>
      <c r="AY195" s="227" t="s">
        <v>528</v>
      </c>
      <c r="BE195" s="365">
        <f>IF(N195="základní",J195,0)</f>
        <v>0</v>
      </c>
      <c r="BF195" s="365">
        <f>IF(N195="snížená",J195,0)</f>
        <v>0</v>
      </c>
      <c r="BG195" s="365">
        <f>IF(N195="zákl. přenesená",J195,0)</f>
        <v>0</v>
      </c>
      <c r="BH195" s="365">
        <f>IF(N195="sníž. přenesená",J195,0)</f>
        <v>0</v>
      </c>
      <c r="BI195" s="365">
        <f>IF(N195="nulová",J195,0)</f>
        <v>0</v>
      </c>
      <c r="BJ195" s="227" t="s">
        <v>87</v>
      </c>
      <c r="BK195" s="365">
        <f>ROUND(I195*H195,2)</f>
        <v>0</v>
      </c>
      <c r="BL195" s="227" t="s">
        <v>91</v>
      </c>
      <c r="BM195" s="364" t="s">
        <v>982</v>
      </c>
    </row>
    <row r="196" spans="2:65" s="242" customFormat="1">
      <c r="B196" s="243"/>
      <c r="D196" s="366" t="s">
        <v>534</v>
      </c>
      <c r="F196" s="367" t="s">
        <v>604</v>
      </c>
      <c r="I196" s="368"/>
      <c r="L196" s="243"/>
      <c r="M196" s="369"/>
      <c r="T196" s="267"/>
      <c r="AT196" s="227" t="s">
        <v>534</v>
      </c>
      <c r="AU196" s="227" t="s">
        <v>293</v>
      </c>
    </row>
    <row r="197" spans="2:65" s="370" customFormat="1">
      <c r="B197" s="371"/>
      <c r="D197" s="372" t="s">
        <v>145</v>
      </c>
      <c r="E197" s="373" t="s">
        <v>406</v>
      </c>
      <c r="F197" s="374" t="s">
        <v>605</v>
      </c>
      <c r="H197" s="375">
        <v>16.809999999999999</v>
      </c>
      <c r="I197" s="376"/>
      <c r="L197" s="371"/>
      <c r="M197" s="377"/>
      <c r="T197" s="378"/>
      <c r="AT197" s="373" t="s">
        <v>145</v>
      </c>
      <c r="AU197" s="373" t="s">
        <v>293</v>
      </c>
      <c r="AV197" s="370" t="s">
        <v>293</v>
      </c>
      <c r="AW197" s="370" t="s">
        <v>438</v>
      </c>
      <c r="AX197" s="370" t="s">
        <v>472</v>
      </c>
      <c r="AY197" s="373" t="s">
        <v>528</v>
      </c>
    </row>
    <row r="198" spans="2:65" s="370" customFormat="1">
      <c r="B198" s="371"/>
      <c r="D198" s="372" t="s">
        <v>145</v>
      </c>
      <c r="E198" s="373" t="s">
        <v>406</v>
      </c>
      <c r="F198" s="374" t="s">
        <v>606</v>
      </c>
      <c r="H198" s="375">
        <v>18.236000000000001</v>
      </c>
      <c r="I198" s="376"/>
      <c r="L198" s="371"/>
      <c r="M198" s="377"/>
      <c r="T198" s="378"/>
      <c r="AT198" s="373" t="s">
        <v>145</v>
      </c>
      <c r="AU198" s="373" t="s">
        <v>293</v>
      </c>
      <c r="AV198" s="370" t="s">
        <v>293</v>
      </c>
      <c r="AW198" s="370" t="s">
        <v>438</v>
      </c>
      <c r="AX198" s="370" t="s">
        <v>472</v>
      </c>
      <c r="AY198" s="373" t="s">
        <v>528</v>
      </c>
    </row>
    <row r="199" spans="2:65" s="370" customFormat="1">
      <c r="B199" s="371"/>
      <c r="D199" s="372" t="s">
        <v>145</v>
      </c>
      <c r="E199" s="373" t="s">
        <v>406</v>
      </c>
      <c r="F199" s="374" t="s">
        <v>607</v>
      </c>
      <c r="H199" s="375">
        <v>24.3</v>
      </c>
      <c r="I199" s="376"/>
      <c r="L199" s="371"/>
      <c r="M199" s="377"/>
      <c r="T199" s="378"/>
      <c r="AT199" s="373" t="s">
        <v>145</v>
      </c>
      <c r="AU199" s="373" t="s">
        <v>293</v>
      </c>
      <c r="AV199" s="370" t="s">
        <v>293</v>
      </c>
      <c r="AW199" s="370" t="s">
        <v>438</v>
      </c>
      <c r="AX199" s="370" t="s">
        <v>472</v>
      </c>
      <c r="AY199" s="373" t="s">
        <v>528</v>
      </c>
    </row>
    <row r="200" spans="2:65" s="370" customFormat="1">
      <c r="B200" s="371"/>
      <c r="D200" s="372" t="s">
        <v>145</v>
      </c>
      <c r="E200" s="373" t="s">
        <v>406</v>
      </c>
      <c r="F200" s="374" t="s">
        <v>608</v>
      </c>
      <c r="H200" s="375">
        <v>81.536000000000001</v>
      </c>
      <c r="I200" s="376"/>
      <c r="L200" s="371"/>
      <c r="M200" s="377"/>
      <c r="T200" s="378"/>
      <c r="AT200" s="373" t="s">
        <v>145</v>
      </c>
      <c r="AU200" s="373" t="s">
        <v>293</v>
      </c>
      <c r="AV200" s="370" t="s">
        <v>293</v>
      </c>
      <c r="AW200" s="370" t="s">
        <v>438</v>
      </c>
      <c r="AX200" s="370" t="s">
        <v>472</v>
      </c>
      <c r="AY200" s="373" t="s">
        <v>528</v>
      </c>
    </row>
    <row r="201" spans="2:65" s="370" customFormat="1">
      <c r="B201" s="371"/>
      <c r="D201" s="372" t="s">
        <v>145</v>
      </c>
      <c r="E201" s="373" t="s">
        <v>406</v>
      </c>
      <c r="F201" s="374" t="s">
        <v>609</v>
      </c>
      <c r="H201" s="375">
        <v>4.3559999999999999</v>
      </c>
      <c r="I201" s="376"/>
      <c r="L201" s="371"/>
      <c r="M201" s="377"/>
      <c r="T201" s="378"/>
      <c r="AT201" s="373" t="s">
        <v>145</v>
      </c>
      <c r="AU201" s="373" t="s">
        <v>293</v>
      </c>
      <c r="AV201" s="370" t="s">
        <v>293</v>
      </c>
      <c r="AW201" s="370" t="s">
        <v>438</v>
      </c>
      <c r="AX201" s="370" t="s">
        <v>472</v>
      </c>
      <c r="AY201" s="373" t="s">
        <v>528</v>
      </c>
    </row>
    <row r="202" spans="2:65" s="370" customFormat="1">
      <c r="B202" s="371"/>
      <c r="D202" s="372" t="s">
        <v>145</v>
      </c>
      <c r="E202" s="373" t="s">
        <v>406</v>
      </c>
      <c r="F202" s="374" t="s">
        <v>610</v>
      </c>
      <c r="H202" s="375">
        <v>33.671999999999997</v>
      </c>
      <c r="I202" s="376"/>
      <c r="L202" s="371"/>
      <c r="M202" s="377"/>
      <c r="T202" s="378"/>
      <c r="AT202" s="373" t="s">
        <v>145</v>
      </c>
      <c r="AU202" s="373" t="s">
        <v>293</v>
      </c>
      <c r="AV202" s="370" t="s">
        <v>293</v>
      </c>
      <c r="AW202" s="370" t="s">
        <v>438</v>
      </c>
      <c r="AX202" s="370" t="s">
        <v>472</v>
      </c>
      <c r="AY202" s="373" t="s">
        <v>528</v>
      </c>
    </row>
    <row r="203" spans="2:65" s="370" customFormat="1">
      <c r="B203" s="371"/>
      <c r="D203" s="372" t="s">
        <v>145</v>
      </c>
      <c r="E203" s="373" t="s">
        <v>406</v>
      </c>
      <c r="F203" s="374" t="s">
        <v>611</v>
      </c>
      <c r="H203" s="375">
        <v>38.271999999999998</v>
      </c>
      <c r="I203" s="376"/>
      <c r="L203" s="371"/>
      <c r="M203" s="377"/>
      <c r="T203" s="378"/>
      <c r="AT203" s="373" t="s">
        <v>145</v>
      </c>
      <c r="AU203" s="373" t="s">
        <v>293</v>
      </c>
      <c r="AV203" s="370" t="s">
        <v>293</v>
      </c>
      <c r="AW203" s="370" t="s">
        <v>438</v>
      </c>
      <c r="AX203" s="370" t="s">
        <v>472</v>
      </c>
      <c r="AY203" s="373" t="s">
        <v>528</v>
      </c>
    </row>
    <row r="204" spans="2:65" s="370" customFormat="1">
      <c r="B204" s="371"/>
      <c r="D204" s="372" t="s">
        <v>145</v>
      </c>
      <c r="E204" s="373" t="s">
        <v>406</v>
      </c>
      <c r="F204" s="374" t="s">
        <v>612</v>
      </c>
      <c r="H204" s="375">
        <v>66.12</v>
      </c>
      <c r="I204" s="376"/>
      <c r="L204" s="371"/>
      <c r="M204" s="377"/>
      <c r="T204" s="378"/>
      <c r="AT204" s="373" t="s">
        <v>145</v>
      </c>
      <c r="AU204" s="373" t="s">
        <v>293</v>
      </c>
      <c r="AV204" s="370" t="s">
        <v>293</v>
      </c>
      <c r="AW204" s="370" t="s">
        <v>438</v>
      </c>
      <c r="AX204" s="370" t="s">
        <v>472</v>
      </c>
      <c r="AY204" s="373" t="s">
        <v>528</v>
      </c>
    </row>
    <row r="205" spans="2:65" s="370" customFormat="1">
      <c r="B205" s="371"/>
      <c r="D205" s="372" t="s">
        <v>145</v>
      </c>
      <c r="E205" s="373" t="s">
        <v>406</v>
      </c>
      <c r="F205" s="374" t="s">
        <v>613</v>
      </c>
      <c r="H205" s="375">
        <v>8.6020000000000003</v>
      </c>
      <c r="I205" s="376"/>
      <c r="L205" s="371"/>
      <c r="M205" s="377"/>
      <c r="T205" s="378"/>
      <c r="AT205" s="373" t="s">
        <v>145</v>
      </c>
      <c r="AU205" s="373" t="s">
        <v>293</v>
      </c>
      <c r="AV205" s="370" t="s">
        <v>293</v>
      </c>
      <c r="AW205" s="370" t="s">
        <v>438</v>
      </c>
      <c r="AX205" s="370" t="s">
        <v>472</v>
      </c>
      <c r="AY205" s="373" t="s">
        <v>528</v>
      </c>
    </row>
    <row r="206" spans="2:65" s="379" customFormat="1" ht="22.5">
      <c r="B206" s="380"/>
      <c r="D206" s="372" t="s">
        <v>145</v>
      </c>
      <c r="E206" s="381" t="s">
        <v>406</v>
      </c>
      <c r="F206" s="382" t="s">
        <v>565</v>
      </c>
      <c r="H206" s="383">
        <v>291.904</v>
      </c>
      <c r="I206" s="384"/>
      <c r="L206" s="380"/>
      <c r="M206" s="385"/>
      <c r="T206" s="386"/>
      <c r="AT206" s="381" t="s">
        <v>145</v>
      </c>
      <c r="AU206" s="381" t="s">
        <v>293</v>
      </c>
      <c r="AV206" s="379" t="s">
        <v>89</v>
      </c>
      <c r="AW206" s="379" t="s">
        <v>438</v>
      </c>
      <c r="AX206" s="379" t="s">
        <v>472</v>
      </c>
      <c r="AY206" s="381" t="s">
        <v>528</v>
      </c>
    </row>
    <row r="207" spans="2:65" s="387" customFormat="1">
      <c r="B207" s="388"/>
      <c r="D207" s="372" t="s">
        <v>145</v>
      </c>
      <c r="E207" s="389" t="s">
        <v>406</v>
      </c>
      <c r="F207" s="390" t="s">
        <v>577</v>
      </c>
      <c r="H207" s="391">
        <v>291.904</v>
      </c>
      <c r="I207" s="392"/>
      <c r="L207" s="388"/>
      <c r="M207" s="393"/>
      <c r="T207" s="394"/>
      <c r="AT207" s="389" t="s">
        <v>145</v>
      </c>
      <c r="AU207" s="389" t="s">
        <v>293</v>
      </c>
      <c r="AV207" s="387" t="s">
        <v>91</v>
      </c>
      <c r="AW207" s="387" t="s">
        <v>438</v>
      </c>
      <c r="AX207" s="387" t="s">
        <v>472</v>
      </c>
      <c r="AY207" s="389" t="s">
        <v>528</v>
      </c>
    </row>
    <row r="208" spans="2:65" s="370" customFormat="1">
      <c r="B208" s="371"/>
      <c r="D208" s="372" t="s">
        <v>145</v>
      </c>
      <c r="E208" s="373" t="s">
        <v>406</v>
      </c>
      <c r="F208" s="374" t="s">
        <v>983</v>
      </c>
      <c r="H208" s="375">
        <v>145.952</v>
      </c>
      <c r="I208" s="376"/>
      <c r="L208" s="371"/>
      <c r="M208" s="377"/>
      <c r="T208" s="378"/>
      <c r="AT208" s="373" t="s">
        <v>145</v>
      </c>
      <c r="AU208" s="373" t="s">
        <v>293</v>
      </c>
      <c r="AV208" s="370" t="s">
        <v>293</v>
      </c>
      <c r="AW208" s="370" t="s">
        <v>438</v>
      </c>
      <c r="AX208" s="370" t="s">
        <v>87</v>
      </c>
      <c r="AY208" s="373" t="s">
        <v>528</v>
      </c>
    </row>
    <row r="209" spans="2:65" s="242" customFormat="1" ht="44.25" customHeight="1">
      <c r="B209" s="352"/>
      <c r="C209" s="353" t="s">
        <v>615</v>
      </c>
      <c r="D209" s="353" t="s">
        <v>529</v>
      </c>
      <c r="E209" s="354" t="s">
        <v>616</v>
      </c>
      <c r="F209" s="355" t="s">
        <v>617</v>
      </c>
      <c r="G209" s="356" t="s">
        <v>157</v>
      </c>
      <c r="H209" s="357">
        <v>145.952</v>
      </c>
      <c r="I209" s="358"/>
      <c r="J209" s="359">
        <f>ROUND(I209*H209,2)</f>
        <v>0</v>
      </c>
      <c r="K209" s="355" t="s">
        <v>532</v>
      </c>
      <c r="L209" s="243"/>
      <c r="M209" s="360" t="s">
        <v>406</v>
      </c>
      <c r="N209" s="361" t="s">
        <v>445</v>
      </c>
      <c r="P209" s="362">
        <f>O209*H209</f>
        <v>0</v>
      </c>
      <c r="Q209" s="362">
        <v>0</v>
      </c>
      <c r="R209" s="362">
        <f>Q209*H209</f>
        <v>0</v>
      </c>
      <c r="S209" s="362">
        <v>0</v>
      </c>
      <c r="T209" s="363">
        <f>S209*H209</f>
        <v>0</v>
      </c>
      <c r="AR209" s="364" t="s">
        <v>91</v>
      </c>
      <c r="AT209" s="364" t="s">
        <v>529</v>
      </c>
      <c r="AU209" s="364" t="s">
        <v>293</v>
      </c>
      <c r="AY209" s="227" t="s">
        <v>528</v>
      </c>
      <c r="BE209" s="365">
        <f>IF(N209="základní",J209,0)</f>
        <v>0</v>
      </c>
      <c r="BF209" s="365">
        <f>IF(N209="snížená",J209,0)</f>
        <v>0</v>
      </c>
      <c r="BG209" s="365">
        <f>IF(N209="zákl. přenesená",J209,0)</f>
        <v>0</v>
      </c>
      <c r="BH209" s="365">
        <f>IF(N209="sníž. přenesená",J209,0)</f>
        <v>0</v>
      </c>
      <c r="BI209" s="365">
        <f>IF(N209="nulová",J209,0)</f>
        <v>0</v>
      </c>
      <c r="BJ209" s="227" t="s">
        <v>87</v>
      </c>
      <c r="BK209" s="365">
        <f>ROUND(I209*H209,2)</f>
        <v>0</v>
      </c>
      <c r="BL209" s="227" t="s">
        <v>91</v>
      </c>
      <c r="BM209" s="364" t="s">
        <v>984</v>
      </c>
    </row>
    <row r="210" spans="2:65" s="242" customFormat="1">
      <c r="B210" s="243"/>
      <c r="D210" s="366" t="s">
        <v>534</v>
      </c>
      <c r="F210" s="367" t="s">
        <v>619</v>
      </c>
      <c r="I210" s="368"/>
      <c r="L210" s="243"/>
      <c r="M210" s="369"/>
      <c r="T210" s="267"/>
      <c r="AT210" s="227" t="s">
        <v>534</v>
      </c>
      <c r="AU210" s="227" t="s">
        <v>293</v>
      </c>
    </row>
    <row r="211" spans="2:65" s="242" customFormat="1" ht="62.65" customHeight="1">
      <c r="B211" s="352"/>
      <c r="C211" s="353" t="s">
        <v>620</v>
      </c>
      <c r="D211" s="353" t="s">
        <v>529</v>
      </c>
      <c r="E211" s="354" t="s">
        <v>621</v>
      </c>
      <c r="F211" s="355" t="s">
        <v>622</v>
      </c>
      <c r="G211" s="356" t="s">
        <v>140</v>
      </c>
      <c r="H211" s="357">
        <v>11.206</v>
      </c>
      <c r="I211" s="358"/>
      <c r="J211" s="359">
        <f>ROUND(I211*H211,2)</f>
        <v>0</v>
      </c>
      <c r="K211" s="355" t="s">
        <v>532</v>
      </c>
      <c r="L211" s="243"/>
      <c r="M211" s="360" t="s">
        <v>406</v>
      </c>
      <c r="N211" s="361" t="s">
        <v>445</v>
      </c>
      <c r="P211" s="362">
        <f>O211*H211</f>
        <v>0</v>
      </c>
      <c r="Q211" s="362">
        <v>0</v>
      </c>
      <c r="R211" s="362">
        <f>Q211*H211</f>
        <v>0</v>
      </c>
      <c r="S211" s="362">
        <v>0</v>
      </c>
      <c r="T211" s="363">
        <f>S211*H211</f>
        <v>0</v>
      </c>
      <c r="AR211" s="364" t="s">
        <v>91</v>
      </c>
      <c r="AT211" s="364" t="s">
        <v>529</v>
      </c>
      <c r="AU211" s="364" t="s">
        <v>293</v>
      </c>
      <c r="AY211" s="227" t="s">
        <v>528</v>
      </c>
      <c r="BE211" s="365">
        <f>IF(N211="základní",J211,0)</f>
        <v>0</v>
      </c>
      <c r="BF211" s="365">
        <f>IF(N211="snížená",J211,0)</f>
        <v>0</v>
      </c>
      <c r="BG211" s="365">
        <f>IF(N211="zákl. přenesená",J211,0)</f>
        <v>0</v>
      </c>
      <c r="BH211" s="365">
        <f>IF(N211="sníž. přenesená",J211,0)</f>
        <v>0</v>
      </c>
      <c r="BI211" s="365">
        <f>IF(N211="nulová",J211,0)</f>
        <v>0</v>
      </c>
      <c r="BJ211" s="227" t="s">
        <v>87</v>
      </c>
      <c r="BK211" s="365">
        <f>ROUND(I211*H211,2)</f>
        <v>0</v>
      </c>
      <c r="BL211" s="227" t="s">
        <v>91</v>
      </c>
      <c r="BM211" s="364" t="s">
        <v>985</v>
      </c>
    </row>
    <row r="212" spans="2:65" s="242" customFormat="1">
      <c r="B212" s="243"/>
      <c r="D212" s="366" t="s">
        <v>534</v>
      </c>
      <c r="F212" s="367" t="s">
        <v>624</v>
      </c>
      <c r="I212" s="368"/>
      <c r="L212" s="243"/>
      <c r="M212" s="369"/>
      <c r="T212" s="267"/>
      <c r="AT212" s="227" t="s">
        <v>534</v>
      </c>
      <c r="AU212" s="227" t="s">
        <v>293</v>
      </c>
    </row>
    <row r="213" spans="2:65" s="370" customFormat="1">
      <c r="B213" s="371"/>
      <c r="D213" s="372" t="s">
        <v>145</v>
      </c>
      <c r="E213" s="373" t="s">
        <v>406</v>
      </c>
      <c r="F213" s="374" t="s">
        <v>625</v>
      </c>
      <c r="H213" s="375">
        <v>207.29599999999999</v>
      </c>
      <c r="I213" s="376"/>
      <c r="L213" s="371"/>
      <c r="M213" s="377"/>
      <c r="T213" s="378"/>
      <c r="AT213" s="373" t="s">
        <v>145</v>
      </c>
      <c r="AU213" s="373" t="s">
        <v>293</v>
      </c>
      <c r="AV213" s="370" t="s">
        <v>293</v>
      </c>
      <c r="AW213" s="370" t="s">
        <v>438</v>
      </c>
      <c r="AX213" s="370" t="s">
        <v>472</v>
      </c>
      <c r="AY213" s="373" t="s">
        <v>528</v>
      </c>
    </row>
    <row r="214" spans="2:65" s="370" customFormat="1">
      <c r="B214" s="371"/>
      <c r="D214" s="372" t="s">
        <v>145</v>
      </c>
      <c r="E214" s="373" t="s">
        <v>406</v>
      </c>
      <c r="F214" s="374" t="s">
        <v>626</v>
      </c>
      <c r="H214" s="375">
        <v>-141.11699999999999</v>
      </c>
      <c r="I214" s="376"/>
      <c r="L214" s="371"/>
      <c r="M214" s="377"/>
      <c r="T214" s="378"/>
      <c r="AT214" s="373" t="s">
        <v>145</v>
      </c>
      <c r="AU214" s="373" t="s">
        <v>293</v>
      </c>
      <c r="AV214" s="370" t="s">
        <v>293</v>
      </c>
      <c r="AW214" s="370" t="s">
        <v>438</v>
      </c>
      <c r="AX214" s="370" t="s">
        <v>472</v>
      </c>
      <c r="AY214" s="373" t="s">
        <v>528</v>
      </c>
    </row>
    <row r="215" spans="2:65" s="370" customFormat="1">
      <c r="B215" s="371"/>
      <c r="D215" s="372" t="s">
        <v>145</v>
      </c>
      <c r="E215" s="373" t="s">
        <v>406</v>
      </c>
      <c r="F215" s="374" t="s">
        <v>627</v>
      </c>
      <c r="H215" s="375">
        <v>-39.499000000000002</v>
      </c>
      <c r="I215" s="376"/>
      <c r="L215" s="371"/>
      <c r="M215" s="377"/>
      <c r="T215" s="378"/>
      <c r="AT215" s="373" t="s">
        <v>145</v>
      </c>
      <c r="AU215" s="373" t="s">
        <v>293</v>
      </c>
      <c r="AV215" s="370" t="s">
        <v>293</v>
      </c>
      <c r="AW215" s="370" t="s">
        <v>438</v>
      </c>
      <c r="AX215" s="370" t="s">
        <v>472</v>
      </c>
      <c r="AY215" s="373" t="s">
        <v>528</v>
      </c>
    </row>
    <row r="216" spans="2:65" s="387" customFormat="1">
      <c r="B216" s="388"/>
      <c r="D216" s="372" t="s">
        <v>145</v>
      </c>
      <c r="E216" s="389" t="s">
        <v>406</v>
      </c>
      <c r="F216" s="390" t="s">
        <v>577</v>
      </c>
      <c r="H216" s="391">
        <v>26.68</v>
      </c>
      <c r="I216" s="392"/>
      <c r="L216" s="388"/>
      <c r="M216" s="393"/>
      <c r="T216" s="394"/>
      <c r="AT216" s="389" t="s">
        <v>145</v>
      </c>
      <c r="AU216" s="389" t="s">
        <v>293</v>
      </c>
      <c r="AV216" s="387" t="s">
        <v>91</v>
      </c>
      <c r="AW216" s="387" t="s">
        <v>438</v>
      </c>
      <c r="AX216" s="387" t="s">
        <v>472</v>
      </c>
      <c r="AY216" s="389" t="s">
        <v>528</v>
      </c>
    </row>
    <row r="217" spans="2:65" s="370" customFormat="1">
      <c r="B217" s="371"/>
      <c r="D217" s="372" t="s">
        <v>145</v>
      </c>
      <c r="E217" s="373" t="s">
        <v>406</v>
      </c>
      <c r="F217" s="374" t="s">
        <v>986</v>
      </c>
      <c r="H217" s="375">
        <v>11.206</v>
      </c>
      <c r="I217" s="376"/>
      <c r="L217" s="371"/>
      <c r="M217" s="377"/>
      <c r="T217" s="378"/>
      <c r="AT217" s="373" t="s">
        <v>145</v>
      </c>
      <c r="AU217" s="373" t="s">
        <v>293</v>
      </c>
      <c r="AV217" s="370" t="s">
        <v>293</v>
      </c>
      <c r="AW217" s="370" t="s">
        <v>438</v>
      </c>
      <c r="AX217" s="370" t="s">
        <v>87</v>
      </c>
      <c r="AY217" s="373" t="s">
        <v>528</v>
      </c>
    </row>
    <row r="218" spans="2:65" s="242" customFormat="1" ht="44.25" customHeight="1">
      <c r="B218" s="352"/>
      <c r="C218" s="353" t="s">
        <v>629</v>
      </c>
      <c r="D218" s="353" t="s">
        <v>529</v>
      </c>
      <c r="E218" s="354" t="s">
        <v>630</v>
      </c>
      <c r="F218" s="355" t="s">
        <v>631</v>
      </c>
      <c r="G218" s="356" t="s">
        <v>343</v>
      </c>
      <c r="H218" s="357">
        <v>22.411999999999999</v>
      </c>
      <c r="I218" s="358"/>
      <c r="J218" s="359">
        <f>ROUND(I218*H218,2)</f>
        <v>0</v>
      </c>
      <c r="K218" s="355" t="s">
        <v>532</v>
      </c>
      <c r="L218" s="243"/>
      <c r="M218" s="360" t="s">
        <v>406</v>
      </c>
      <c r="N218" s="361" t="s">
        <v>445</v>
      </c>
      <c r="P218" s="362">
        <f>O218*H218</f>
        <v>0</v>
      </c>
      <c r="Q218" s="362">
        <v>0</v>
      </c>
      <c r="R218" s="362">
        <f>Q218*H218</f>
        <v>0</v>
      </c>
      <c r="S218" s="362">
        <v>0</v>
      </c>
      <c r="T218" s="363">
        <f>S218*H218</f>
        <v>0</v>
      </c>
      <c r="AR218" s="364" t="s">
        <v>91</v>
      </c>
      <c r="AT218" s="364" t="s">
        <v>529</v>
      </c>
      <c r="AU218" s="364" t="s">
        <v>293</v>
      </c>
      <c r="AY218" s="227" t="s">
        <v>528</v>
      </c>
      <c r="BE218" s="365">
        <f>IF(N218="základní",J218,0)</f>
        <v>0</v>
      </c>
      <c r="BF218" s="365">
        <f>IF(N218="snížená",J218,0)</f>
        <v>0</v>
      </c>
      <c r="BG218" s="365">
        <f>IF(N218="zákl. přenesená",J218,0)</f>
        <v>0</v>
      </c>
      <c r="BH218" s="365">
        <f>IF(N218="sníž. přenesená",J218,0)</f>
        <v>0</v>
      </c>
      <c r="BI218" s="365">
        <f>IF(N218="nulová",J218,0)</f>
        <v>0</v>
      </c>
      <c r="BJ218" s="227" t="s">
        <v>87</v>
      </c>
      <c r="BK218" s="365">
        <f>ROUND(I218*H218,2)</f>
        <v>0</v>
      </c>
      <c r="BL218" s="227" t="s">
        <v>91</v>
      </c>
      <c r="BM218" s="364" t="s">
        <v>987</v>
      </c>
    </row>
    <row r="219" spans="2:65" s="242" customFormat="1">
      <c r="B219" s="243"/>
      <c r="D219" s="366" t="s">
        <v>534</v>
      </c>
      <c r="F219" s="367" t="s">
        <v>633</v>
      </c>
      <c r="I219" s="368"/>
      <c r="L219" s="243"/>
      <c r="M219" s="369"/>
      <c r="T219" s="267"/>
      <c r="AT219" s="227" t="s">
        <v>534</v>
      </c>
      <c r="AU219" s="227" t="s">
        <v>293</v>
      </c>
    </row>
    <row r="220" spans="2:65" s="370" customFormat="1">
      <c r="B220" s="371"/>
      <c r="D220" s="372" t="s">
        <v>145</v>
      </c>
      <c r="E220" s="373" t="s">
        <v>406</v>
      </c>
      <c r="F220" s="374" t="s">
        <v>625</v>
      </c>
      <c r="H220" s="375">
        <v>207.29599999999999</v>
      </c>
      <c r="I220" s="376"/>
      <c r="L220" s="371"/>
      <c r="M220" s="377"/>
      <c r="T220" s="378"/>
      <c r="AT220" s="373" t="s">
        <v>145</v>
      </c>
      <c r="AU220" s="373" t="s">
        <v>293</v>
      </c>
      <c r="AV220" s="370" t="s">
        <v>293</v>
      </c>
      <c r="AW220" s="370" t="s">
        <v>438</v>
      </c>
      <c r="AX220" s="370" t="s">
        <v>472</v>
      </c>
      <c r="AY220" s="373" t="s">
        <v>528</v>
      </c>
    </row>
    <row r="221" spans="2:65" s="370" customFormat="1">
      <c r="B221" s="371"/>
      <c r="D221" s="372" t="s">
        <v>145</v>
      </c>
      <c r="E221" s="373" t="s">
        <v>406</v>
      </c>
      <c r="F221" s="374" t="s">
        <v>626</v>
      </c>
      <c r="H221" s="375">
        <v>-141.11699999999999</v>
      </c>
      <c r="I221" s="376"/>
      <c r="L221" s="371"/>
      <c r="M221" s="377"/>
      <c r="T221" s="378"/>
      <c r="AT221" s="373" t="s">
        <v>145</v>
      </c>
      <c r="AU221" s="373" t="s">
        <v>293</v>
      </c>
      <c r="AV221" s="370" t="s">
        <v>293</v>
      </c>
      <c r="AW221" s="370" t="s">
        <v>438</v>
      </c>
      <c r="AX221" s="370" t="s">
        <v>472</v>
      </c>
      <c r="AY221" s="373" t="s">
        <v>528</v>
      </c>
    </row>
    <row r="222" spans="2:65" s="370" customFormat="1">
      <c r="B222" s="371"/>
      <c r="D222" s="372" t="s">
        <v>145</v>
      </c>
      <c r="E222" s="373" t="s">
        <v>406</v>
      </c>
      <c r="F222" s="374" t="s">
        <v>627</v>
      </c>
      <c r="H222" s="375">
        <v>-39.499000000000002</v>
      </c>
      <c r="I222" s="376"/>
      <c r="L222" s="371"/>
      <c r="M222" s="377"/>
      <c r="T222" s="378"/>
      <c r="AT222" s="373" t="s">
        <v>145</v>
      </c>
      <c r="AU222" s="373" t="s">
        <v>293</v>
      </c>
      <c r="AV222" s="370" t="s">
        <v>293</v>
      </c>
      <c r="AW222" s="370" t="s">
        <v>438</v>
      </c>
      <c r="AX222" s="370" t="s">
        <v>472</v>
      </c>
      <c r="AY222" s="373" t="s">
        <v>528</v>
      </c>
    </row>
    <row r="223" spans="2:65" s="387" customFormat="1">
      <c r="B223" s="388"/>
      <c r="D223" s="372" t="s">
        <v>145</v>
      </c>
      <c r="E223" s="389" t="s">
        <v>406</v>
      </c>
      <c r="F223" s="390" t="s">
        <v>577</v>
      </c>
      <c r="H223" s="391">
        <v>26.68</v>
      </c>
      <c r="I223" s="392"/>
      <c r="L223" s="388"/>
      <c r="M223" s="393"/>
      <c r="T223" s="394"/>
      <c r="AT223" s="389" t="s">
        <v>145</v>
      </c>
      <c r="AU223" s="389" t="s">
        <v>293</v>
      </c>
      <c r="AV223" s="387" t="s">
        <v>91</v>
      </c>
      <c r="AW223" s="387" t="s">
        <v>438</v>
      </c>
      <c r="AX223" s="387" t="s">
        <v>472</v>
      </c>
      <c r="AY223" s="389" t="s">
        <v>528</v>
      </c>
    </row>
    <row r="224" spans="2:65" s="370" customFormat="1">
      <c r="B224" s="371"/>
      <c r="D224" s="372" t="s">
        <v>145</v>
      </c>
      <c r="E224" s="373" t="s">
        <v>406</v>
      </c>
      <c r="F224" s="374" t="s">
        <v>986</v>
      </c>
      <c r="H224" s="375">
        <v>11.206</v>
      </c>
      <c r="I224" s="376"/>
      <c r="L224" s="371"/>
      <c r="M224" s="377"/>
      <c r="T224" s="378"/>
      <c r="AT224" s="373" t="s">
        <v>145</v>
      </c>
      <c r="AU224" s="373" t="s">
        <v>293</v>
      </c>
      <c r="AV224" s="370" t="s">
        <v>293</v>
      </c>
      <c r="AW224" s="370" t="s">
        <v>438</v>
      </c>
      <c r="AX224" s="370" t="s">
        <v>87</v>
      </c>
      <c r="AY224" s="373" t="s">
        <v>528</v>
      </c>
    </row>
    <row r="225" spans="2:65" s="370" customFormat="1">
      <c r="B225" s="371"/>
      <c r="D225" s="372" t="s">
        <v>145</v>
      </c>
      <c r="F225" s="374" t="s">
        <v>988</v>
      </c>
      <c r="H225" s="375">
        <v>22.411999999999999</v>
      </c>
      <c r="I225" s="376"/>
      <c r="L225" s="371"/>
      <c r="M225" s="377"/>
      <c r="T225" s="378"/>
      <c r="AT225" s="373" t="s">
        <v>145</v>
      </c>
      <c r="AU225" s="373" t="s">
        <v>293</v>
      </c>
      <c r="AV225" s="370" t="s">
        <v>293</v>
      </c>
      <c r="AW225" s="370" t="s">
        <v>414</v>
      </c>
      <c r="AX225" s="370" t="s">
        <v>87</v>
      </c>
      <c r="AY225" s="373" t="s">
        <v>528</v>
      </c>
    </row>
    <row r="226" spans="2:65" s="242" customFormat="1" ht="37.9" customHeight="1">
      <c r="B226" s="352"/>
      <c r="C226" s="353" t="s">
        <v>635</v>
      </c>
      <c r="D226" s="353" t="s">
        <v>529</v>
      </c>
      <c r="E226" s="354" t="s">
        <v>636</v>
      </c>
      <c r="F226" s="355" t="s">
        <v>637</v>
      </c>
      <c r="G226" s="356" t="s">
        <v>140</v>
      </c>
      <c r="H226" s="357">
        <v>11.206</v>
      </c>
      <c r="I226" s="358"/>
      <c r="J226" s="359">
        <f>ROUND(I226*H226,2)</f>
        <v>0</v>
      </c>
      <c r="K226" s="355" t="s">
        <v>532</v>
      </c>
      <c r="L226" s="243"/>
      <c r="M226" s="360" t="s">
        <v>406</v>
      </c>
      <c r="N226" s="361" t="s">
        <v>445</v>
      </c>
      <c r="P226" s="362">
        <f>O226*H226</f>
        <v>0</v>
      </c>
      <c r="Q226" s="362">
        <v>0</v>
      </c>
      <c r="R226" s="362">
        <f>Q226*H226</f>
        <v>0</v>
      </c>
      <c r="S226" s="362">
        <v>0</v>
      </c>
      <c r="T226" s="363">
        <f>S226*H226</f>
        <v>0</v>
      </c>
      <c r="AR226" s="364" t="s">
        <v>91</v>
      </c>
      <c r="AT226" s="364" t="s">
        <v>529</v>
      </c>
      <c r="AU226" s="364" t="s">
        <v>293</v>
      </c>
      <c r="AY226" s="227" t="s">
        <v>528</v>
      </c>
      <c r="BE226" s="365">
        <f>IF(N226="základní",J226,0)</f>
        <v>0</v>
      </c>
      <c r="BF226" s="365">
        <f>IF(N226="snížená",J226,0)</f>
        <v>0</v>
      </c>
      <c r="BG226" s="365">
        <f>IF(N226="zákl. přenesená",J226,0)</f>
        <v>0</v>
      </c>
      <c r="BH226" s="365">
        <f>IF(N226="sníž. přenesená",J226,0)</f>
        <v>0</v>
      </c>
      <c r="BI226" s="365">
        <f>IF(N226="nulová",J226,0)</f>
        <v>0</v>
      </c>
      <c r="BJ226" s="227" t="s">
        <v>87</v>
      </c>
      <c r="BK226" s="365">
        <f>ROUND(I226*H226,2)</f>
        <v>0</v>
      </c>
      <c r="BL226" s="227" t="s">
        <v>91</v>
      </c>
      <c r="BM226" s="364" t="s">
        <v>989</v>
      </c>
    </row>
    <row r="227" spans="2:65" s="242" customFormat="1">
      <c r="B227" s="243"/>
      <c r="D227" s="366" t="s">
        <v>534</v>
      </c>
      <c r="F227" s="367" t="s">
        <v>639</v>
      </c>
      <c r="I227" s="368"/>
      <c r="L227" s="243"/>
      <c r="M227" s="369"/>
      <c r="T227" s="267"/>
      <c r="AT227" s="227" t="s">
        <v>534</v>
      </c>
      <c r="AU227" s="227" t="s">
        <v>293</v>
      </c>
    </row>
    <row r="228" spans="2:65" s="370" customFormat="1">
      <c r="B228" s="371"/>
      <c r="D228" s="372" t="s">
        <v>145</v>
      </c>
      <c r="E228" s="373" t="s">
        <v>406</v>
      </c>
      <c r="F228" s="374" t="s">
        <v>625</v>
      </c>
      <c r="H228" s="375">
        <v>207.29599999999999</v>
      </c>
      <c r="I228" s="376"/>
      <c r="L228" s="371"/>
      <c r="M228" s="377"/>
      <c r="T228" s="378"/>
      <c r="AT228" s="373" t="s">
        <v>145</v>
      </c>
      <c r="AU228" s="373" t="s">
        <v>293</v>
      </c>
      <c r="AV228" s="370" t="s">
        <v>293</v>
      </c>
      <c r="AW228" s="370" t="s">
        <v>438</v>
      </c>
      <c r="AX228" s="370" t="s">
        <v>472</v>
      </c>
      <c r="AY228" s="373" t="s">
        <v>528</v>
      </c>
    </row>
    <row r="229" spans="2:65" s="370" customFormat="1">
      <c r="B229" s="371"/>
      <c r="D229" s="372" t="s">
        <v>145</v>
      </c>
      <c r="E229" s="373" t="s">
        <v>406</v>
      </c>
      <c r="F229" s="374" t="s">
        <v>626</v>
      </c>
      <c r="H229" s="375">
        <v>-141.11699999999999</v>
      </c>
      <c r="I229" s="376"/>
      <c r="L229" s="371"/>
      <c r="M229" s="377"/>
      <c r="T229" s="378"/>
      <c r="AT229" s="373" t="s">
        <v>145</v>
      </c>
      <c r="AU229" s="373" t="s">
        <v>293</v>
      </c>
      <c r="AV229" s="370" t="s">
        <v>293</v>
      </c>
      <c r="AW229" s="370" t="s">
        <v>438</v>
      </c>
      <c r="AX229" s="370" t="s">
        <v>472</v>
      </c>
      <c r="AY229" s="373" t="s">
        <v>528</v>
      </c>
    </row>
    <row r="230" spans="2:65" s="370" customFormat="1">
      <c r="B230" s="371"/>
      <c r="D230" s="372" t="s">
        <v>145</v>
      </c>
      <c r="E230" s="373" t="s">
        <v>406</v>
      </c>
      <c r="F230" s="374" t="s">
        <v>627</v>
      </c>
      <c r="H230" s="375">
        <v>-39.499000000000002</v>
      </c>
      <c r="I230" s="376"/>
      <c r="L230" s="371"/>
      <c r="M230" s="377"/>
      <c r="T230" s="378"/>
      <c r="AT230" s="373" t="s">
        <v>145</v>
      </c>
      <c r="AU230" s="373" t="s">
        <v>293</v>
      </c>
      <c r="AV230" s="370" t="s">
        <v>293</v>
      </c>
      <c r="AW230" s="370" t="s">
        <v>438</v>
      </c>
      <c r="AX230" s="370" t="s">
        <v>472</v>
      </c>
      <c r="AY230" s="373" t="s">
        <v>528</v>
      </c>
    </row>
    <row r="231" spans="2:65" s="387" customFormat="1">
      <c r="B231" s="388"/>
      <c r="D231" s="372" t="s">
        <v>145</v>
      </c>
      <c r="E231" s="389" t="s">
        <v>406</v>
      </c>
      <c r="F231" s="390" t="s">
        <v>577</v>
      </c>
      <c r="H231" s="391">
        <v>26.68</v>
      </c>
      <c r="I231" s="392"/>
      <c r="L231" s="388"/>
      <c r="M231" s="393"/>
      <c r="T231" s="394"/>
      <c r="AT231" s="389" t="s">
        <v>145</v>
      </c>
      <c r="AU231" s="389" t="s">
        <v>293</v>
      </c>
      <c r="AV231" s="387" t="s">
        <v>91</v>
      </c>
      <c r="AW231" s="387" t="s">
        <v>438</v>
      </c>
      <c r="AX231" s="387" t="s">
        <v>472</v>
      </c>
      <c r="AY231" s="389" t="s">
        <v>528</v>
      </c>
    </row>
    <row r="232" spans="2:65" s="370" customFormat="1">
      <c r="B232" s="371"/>
      <c r="D232" s="372" t="s">
        <v>145</v>
      </c>
      <c r="E232" s="373" t="s">
        <v>406</v>
      </c>
      <c r="F232" s="374" t="s">
        <v>986</v>
      </c>
      <c r="H232" s="375">
        <v>11.206</v>
      </c>
      <c r="I232" s="376"/>
      <c r="L232" s="371"/>
      <c r="M232" s="377"/>
      <c r="T232" s="378"/>
      <c r="AT232" s="373" t="s">
        <v>145</v>
      </c>
      <c r="AU232" s="373" t="s">
        <v>293</v>
      </c>
      <c r="AV232" s="370" t="s">
        <v>293</v>
      </c>
      <c r="AW232" s="370" t="s">
        <v>438</v>
      </c>
      <c r="AX232" s="370" t="s">
        <v>87</v>
      </c>
      <c r="AY232" s="373" t="s">
        <v>528</v>
      </c>
    </row>
    <row r="233" spans="2:65" s="242" customFormat="1" ht="44.25" customHeight="1">
      <c r="B233" s="352"/>
      <c r="C233" s="353" t="s">
        <v>640</v>
      </c>
      <c r="D233" s="353" t="s">
        <v>529</v>
      </c>
      <c r="E233" s="354" t="s">
        <v>641</v>
      </c>
      <c r="F233" s="355" t="s">
        <v>642</v>
      </c>
      <c r="G233" s="356" t="s">
        <v>140</v>
      </c>
      <c r="H233" s="357">
        <v>59.268999999999998</v>
      </c>
      <c r="I233" s="358"/>
      <c r="J233" s="359">
        <f>ROUND(I233*H233,2)</f>
        <v>0</v>
      </c>
      <c r="K233" s="355" t="s">
        <v>532</v>
      </c>
      <c r="L233" s="243"/>
      <c r="M233" s="360" t="s">
        <v>406</v>
      </c>
      <c r="N233" s="361" t="s">
        <v>445</v>
      </c>
      <c r="P233" s="362">
        <f>O233*H233</f>
        <v>0</v>
      </c>
      <c r="Q233" s="362">
        <v>0</v>
      </c>
      <c r="R233" s="362">
        <f>Q233*H233</f>
        <v>0</v>
      </c>
      <c r="S233" s="362">
        <v>0</v>
      </c>
      <c r="T233" s="363">
        <f>S233*H233</f>
        <v>0</v>
      </c>
      <c r="AR233" s="364" t="s">
        <v>91</v>
      </c>
      <c r="AT233" s="364" t="s">
        <v>529</v>
      </c>
      <c r="AU233" s="364" t="s">
        <v>293</v>
      </c>
      <c r="AY233" s="227" t="s">
        <v>528</v>
      </c>
      <c r="BE233" s="365">
        <f>IF(N233="základní",J233,0)</f>
        <v>0</v>
      </c>
      <c r="BF233" s="365">
        <f>IF(N233="snížená",J233,0)</f>
        <v>0</v>
      </c>
      <c r="BG233" s="365">
        <f>IF(N233="zákl. přenesená",J233,0)</f>
        <v>0</v>
      </c>
      <c r="BH233" s="365">
        <f>IF(N233="sníž. přenesená",J233,0)</f>
        <v>0</v>
      </c>
      <c r="BI233" s="365">
        <f>IF(N233="nulová",J233,0)</f>
        <v>0</v>
      </c>
      <c r="BJ233" s="227" t="s">
        <v>87</v>
      </c>
      <c r="BK233" s="365">
        <f>ROUND(I233*H233,2)</f>
        <v>0</v>
      </c>
      <c r="BL233" s="227" t="s">
        <v>91</v>
      </c>
      <c r="BM233" s="364" t="s">
        <v>990</v>
      </c>
    </row>
    <row r="234" spans="2:65" s="242" customFormat="1">
      <c r="B234" s="243"/>
      <c r="D234" s="366" t="s">
        <v>534</v>
      </c>
      <c r="F234" s="367" t="s">
        <v>644</v>
      </c>
      <c r="I234" s="368"/>
      <c r="L234" s="243"/>
      <c r="M234" s="369"/>
      <c r="T234" s="267"/>
      <c r="AT234" s="227" t="s">
        <v>534</v>
      </c>
      <c r="AU234" s="227" t="s">
        <v>293</v>
      </c>
    </row>
    <row r="235" spans="2:65" s="370" customFormat="1">
      <c r="B235" s="371"/>
      <c r="D235" s="372" t="s">
        <v>145</v>
      </c>
      <c r="E235" s="373" t="s">
        <v>406</v>
      </c>
      <c r="F235" s="374" t="s">
        <v>625</v>
      </c>
      <c r="H235" s="375">
        <v>207.29599999999999</v>
      </c>
      <c r="I235" s="376"/>
      <c r="L235" s="371"/>
      <c r="M235" s="377"/>
      <c r="T235" s="378"/>
      <c r="AT235" s="373" t="s">
        <v>145</v>
      </c>
      <c r="AU235" s="373" t="s">
        <v>293</v>
      </c>
      <c r="AV235" s="370" t="s">
        <v>293</v>
      </c>
      <c r="AW235" s="370" t="s">
        <v>438</v>
      </c>
      <c r="AX235" s="370" t="s">
        <v>472</v>
      </c>
      <c r="AY235" s="373" t="s">
        <v>528</v>
      </c>
    </row>
    <row r="236" spans="2:65" s="370" customFormat="1">
      <c r="B236" s="371"/>
      <c r="D236" s="372" t="s">
        <v>145</v>
      </c>
      <c r="E236" s="373" t="s">
        <v>406</v>
      </c>
      <c r="F236" s="374" t="s">
        <v>645</v>
      </c>
      <c r="H236" s="375">
        <v>-16.72</v>
      </c>
      <c r="I236" s="376"/>
      <c r="L236" s="371"/>
      <c r="M236" s="377"/>
      <c r="T236" s="378"/>
      <c r="AT236" s="373" t="s">
        <v>145</v>
      </c>
      <c r="AU236" s="373" t="s">
        <v>293</v>
      </c>
      <c r="AV236" s="370" t="s">
        <v>293</v>
      </c>
      <c r="AW236" s="370" t="s">
        <v>438</v>
      </c>
      <c r="AX236" s="370" t="s">
        <v>472</v>
      </c>
      <c r="AY236" s="373" t="s">
        <v>528</v>
      </c>
    </row>
    <row r="237" spans="2:65" s="370" customFormat="1">
      <c r="B237" s="371"/>
      <c r="D237" s="372" t="s">
        <v>145</v>
      </c>
      <c r="E237" s="373" t="s">
        <v>406</v>
      </c>
      <c r="F237" s="374" t="s">
        <v>646</v>
      </c>
      <c r="H237" s="375">
        <v>-33.264000000000003</v>
      </c>
      <c r="I237" s="376"/>
      <c r="L237" s="371"/>
      <c r="M237" s="377"/>
      <c r="T237" s="378"/>
      <c r="AT237" s="373" t="s">
        <v>145</v>
      </c>
      <c r="AU237" s="373" t="s">
        <v>293</v>
      </c>
      <c r="AV237" s="370" t="s">
        <v>293</v>
      </c>
      <c r="AW237" s="370" t="s">
        <v>438</v>
      </c>
      <c r="AX237" s="370" t="s">
        <v>472</v>
      </c>
      <c r="AY237" s="373" t="s">
        <v>528</v>
      </c>
    </row>
    <row r="238" spans="2:65" s="370" customFormat="1">
      <c r="B238" s="371"/>
      <c r="D238" s="372" t="s">
        <v>145</v>
      </c>
      <c r="E238" s="373" t="s">
        <v>406</v>
      </c>
      <c r="F238" s="374" t="s">
        <v>647</v>
      </c>
      <c r="H238" s="375">
        <v>-11.641999999999999</v>
      </c>
      <c r="I238" s="376"/>
      <c r="L238" s="371"/>
      <c r="M238" s="377"/>
      <c r="T238" s="378"/>
      <c r="AT238" s="373" t="s">
        <v>145</v>
      </c>
      <c r="AU238" s="373" t="s">
        <v>293</v>
      </c>
      <c r="AV238" s="370" t="s">
        <v>293</v>
      </c>
      <c r="AW238" s="370" t="s">
        <v>438</v>
      </c>
      <c r="AX238" s="370" t="s">
        <v>472</v>
      </c>
      <c r="AY238" s="373" t="s">
        <v>528</v>
      </c>
    </row>
    <row r="239" spans="2:65" s="370" customFormat="1">
      <c r="B239" s="371"/>
      <c r="D239" s="372" t="s">
        <v>145</v>
      </c>
      <c r="E239" s="373" t="s">
        <v>406</v>
      </c>
      <c r="F239" s="374" t="s">
        <v>648</v>
      </c>
      <c r="H239" s="375">
        <v>-4.5529999999999999</v>
      </c>
      <c r="I239" s="376"/>
      <c r="L239" s="371"/>
      <c r="M239" s="377"/>
      <c r="T239" s="378"/>
      <c r="AT239" s="373" t="s">
        <v>145</v>
      </c>
      <c r="AU239" s="373" t="s">
        <v>293</v>
      </c>
      <c r="AV239" s="370" t="s">
        <v>293</v>
      </c>
      <c r="AW239" s="370" t="s">
        <v>438</v>
      </c>
      <c r="AX239" s="370" t="s">
        <v>472</v>
      </c>
      <c r="AY239" s="373" t="s">
        <v>528</v>
      </c>
    </row>
    <row r="240" spans="2:65" s="387" customFormat="1">
      <c r="B240" s="388"/>
      <c r="D240" s="372" t="s">
        <v>145</v>
      </c>
      <c r="E240" s="389" t="s">
        <v>406</v>
      </c>
      <c r="F240" s="390" t="s">
        <v>577</v>
      </c>
      <c r="H240" s="391">
        <v>141.11699999999999</v>
      </c>
      <c r="I240" s="392"/>
      <c r="L240" s="388"/>
      <c r="M240" s="393"/>
      <c r="T240" s="394"/>
      <c r="AT240" s="389" t="s">
        <v>145</v>
      </c>
      <c r="AU240" s="389" t="s">
        <v>293</v>
      </c>
      <c r="AV240" s="387" t="s">
        <v>91</v>
      </c>
      <c r="AW240" s="387" t="s">
        <v>438</v>
      </c>
      <c r="AX240" s="387" t="s">
        <v>472</v>
      </c>
      <c r="AY240" s="389" t="s">
        <v>528</v>
      </c>
    </row>
    <row r="241" spans="2:65" s="370" customFormat="1">
      <c r="B241" s="371"/>
      <c r="D241" s="372" t="s">
        <v>145</v>
      </c>
      <c r="E241" s="373" t="s">
        <v>406</v>
      </c>
      <c r="F241" s="374" t="s">
        <v>991</v>
      </c>
      <c r="H241" s="375">
        <v>59.268999999999998</v>
      </c>
      <c r="I241" s="376"/>
      <c r="L241" s="371"/>
      <c r="M241" s="377"/>
      <c r="T241" s="378"/>
      <c r="AT241" s="373" t="s">
        <v>145</v>
      </c>
      <c r="AU241" s="373" t="s">
        <v>293</v>
      </c>
      <c r="AV241" s="370" t="s">
        <v>293</v>
      </c>
      <c r="AW241" s="370" t="s">
        <v>438</v>
      </c>
      <c r="AX241" s="370" t="s">
        <v>87</v>
      </c>
      <c r="AY241" s="373" t="s">
        <v>528</v>
      </c>
    </row>
    <row r="242" spans="2:65" s="242" customFormat="1" ht="66.75" customHeight="1">
      <c r="B242" s="352"/>
      <c r="C242" s="353" t="s">
        <v>419</v>
      </c>
      <c r="D242" s="353" t="s">
        <v>529</v>
      </c>
      <c r="E242" s="354" t="s">
        <v>650</v>
      </c>
      <c r="F242" s="355" t="s">
        <v>651</v>
      </c>
      <c r="G242" s="356" t="s">
        <v>140</v>
      </c>
      <c r="H242" s="357">
        <v>16.59</v>
      </c>
      <c r="I242" s="358"/>
      <c r="J242" s="359">
        <f>ROUND(I242*H242,2)</f>
        <v>0</v>
      </c>
      <c r="K242" s="355" t="s">
        <v>532</v>
      </c>
      <c r="L242" s="243"/>
      <c r="M242" s="360" t="s">
        <v>406</v>
      </c>
      <c r="N242" s="361" t="s">
        <v>445</v>
      </c>
      <c r="P242" s="362">
        <f>O242*H242</f>
        <v>0</v>
      </c>
      <c r="Q242" s="362">
        <v>0</v>
      </c>
      <c r="R242" s="362">
        <f>Q242*H242</f>
        <v>0</v>
      </c>
      <c r="S242" s="362">
        <v>0</v>
      </c>
      <c r="T242" s="363">
        <f>S242*H242</f>
        <v>0</v>
      </c>
      <c r="AR242" s="364" t="s">
        <v>91</v>
      </c>
      <c r="AT242" s="364" t="s">
        <v>529</v>
      </c>
      <c r="AU242" s="364" t="s">
        <v>293</v>
      </c>
      <c r="AY242" s="227" t="s">
        <v>528</v>
      </c>
      <c r="BE242" s="365">
        <f>IF(N242="základní",J242,0)</f>
        <v>0</v>
      </c>
      <c r="BF242" s="365">
        <f>IF(N242="snížená",J242,0)</f>
        <v>0</v>
      </c>
      <c r="BG242" s="365">
        <f>IF(N242="zákl. přenesená",J242,0)</f>
        <v>0</v>
      </c>
      <c r="BH242" s="365">
        <f>IF(N242="sníž. přenesená",J242,0)</f>
        <v>0</v>
      </c>
      <c r="BI242" s="365">
        <f>IF(N242="nulová",J242,0)</f>
        <v>0</v>
      </c>
      <c r="BJ242" s="227" t="s">
        <v>87</v>
      </c>
      <c r="BK242" s="365">
        <f>ROUND(I242*H242,2)</f>
        <v>0</v>
      </c>
      <c r="BL242" s="227" t="s">
        <v>91</v>
      </c>
      <c r="BM242" s="364" t="s">
        <v>992</v>
      </c>
    </row>
    <row r="243" spans="2:65" s="242" customFormat="1">
      <c r="B243" s="243"/>
      <c r="D243" s="366" t="s">
        <v>534</v>
      </c>
      <c r="F243" s="367" t="s">
        <v>653</v>
      </c>
      <c r="I243" s="368"/>
      <c r="L243" s="243"/>
      <c r="M243" s="369"/>
      <c r="T243" s="267"/>
      <c r="AT243" s="227" t="s">
        <v>534</v>
      </c>
      <c r="AU243" s="227" t="s">
        <v>293</v>
      </c>
    </row>
    <row r="244" spans="2:65" s="370" customFormat="1" ht="22.5">
      <c r="B244" s="371"/>
      <c r="D244" s="372" t="s">
        <v>145</v>
      </c>
      <c r="E244" s="373" t="s">
        <v>406</v>
      </c>
      <c r="F244" s="374" t="s">
        <v>654</v>
      </c>
      <c r="H244" s="375">
        <v>28.609000000000002</v>
      </c>
      <c r="I244" s="376"/>
      <c r="L244" s="371"/>
      <c r="M244" s="377"/>
      <c r="T244" s="378"/>
      <c r="AT244" s="373" t="s">
        <v>145</v>
      </c>
      <c r="AU244" s="373" t="s">
        <v>293</v>
      </c>
      <c r="AV244" s="370" t="s">
        <v>293</v>
      </c>
      <c r="AW244" s="370" t="s">
        <v>438</v>
      </c>
      <c r="AX244" s="370" t="s">
        <v>472</v>
      </c>
      <c r="AY244" s="373" t="s">
        <v>528</v>
      </c>
    </row>
    <row r="245" spans="2:65" s="370" customFormat="1" ht="22.5">
      <c r="B245" s="371"/>
      <c r="D245" s="372" t="s">
        <v>145</v>
      </c>
      <c r="E245" s="373" t="s">
        <v>406</v>
      </c>
      <c r="F245" s="374" t="s">
        <v>655</v>
      </c>
      <c r="H245" s="375">
        <v>10.89</v>
      </c>
      <c r="I245" s="376"/>
      <c r="L245" s="371"/>
      <c r="M245" s="377"/>
      <c r="T245" s="378"/>
      <c r="AT245" s="373" t="s">
        <v>145</v>
      </c>
      <c r="AU245" s="373" t="s">
        <v>293</v>
      </c>
      <c r="AV245" s="370" t="s">
        <v>293</v>
      </c>
      <c r="AW245" s="370" t="s">
        <v>438</v>
      </c>
      <c r="AX245" s="370" t="s">
        <v>472</v>
      </c>
      <c r="AY245" s="373" t="s">
        <v>528</v>
      </c>
    </row>
    <row r="246" spans="2:65" s="387" customFormat="1">
      <c r="B246" s="388"/>
      <c r="D246" s="372" t="s">
        <v>145</v>
      </c>
      <c r="E246" s="389" t="s">
        <v>406</v>
      </c>
      <c r="F246" s="390" t="s">
        <v>577</v>
      </c>
      <c r="H246" s="391">
        <v>39.499000000000002</v>
      </c>
      <c r="I246" s="392"/>
      <c r="L246" s="388"/>
      <c r="M246" s="393"/>
      <c r="T246" s="394"/>
      <c r="AT246" s="389" t="s">
        <v>145</v>
      </c>
      <c r="AU246" s="389" t="s">
        <v>293</v>
      </c>
      <c r="AV246" s="387" t="s">
        <v>91</v>
      </c>
      <c r="AW246" s="387" t="s">
        <v>438</v>
      </c>
      <c r="AX246" s="387" t="s">
        <v>472</v>
      </c>
      <c r="AY246" s="389" t="s">
        <v>528</v>
      </c>
    </row>
    <row r="247" spans="2:65" s="370" customFormat="1">
      <c r="B247" s="371"/>
      <c r="D247" s="372" t="s">
        <v>145</v>
      </c>
      <c r="E247" s="373" t="s">
        <v>406</v>
      </c>
      <c r="F247" s="374" t="s">
        <v>993</v>
      </c>
      <c r="H247" s="375">
        <v>16.59</v>
      </c>
      <c r="I247" s="376"/>
      <c r="L247" s="371"/>
      <c r="M247" s="377"/>
      <c r="T247" s="378"/>
      <c r="AT247" s="373" t="s">
        <v>145</v>
      </c>
      <c r="AU247" s="373" t="s">
        <v>293</v>
      </c>
      <c r="AV247" s="370" t="s">
        <v>293</v>
      </c>
      <c r="AW247" s="370" t="s">
        <v>438</v>
      </c>
      <c r="AX247" s="370" t="s">
        <v>87</v>
      </c>
      <c r="AY247" s="373" t="s">
        <v>528</v>
      </c>
    </row>
    <row r="248" spans="2:65" s="242" customFormat="1" ht="66.75" customHeight="1">
      <c r="B248" s="352"/>
      <c r="C248" s="353" t="s">
        <v>657</v>
      </c>
      <c r="D248" s="353" t="s">
        <v>529</v>
      </c>
      <c r="E248" s="354" t="s">
        <v>658</v>
      </c>
      <c r="F248" s="355" t="s">
        <v>659</v>
      </c>
      <c r="G248" s="356" t="s">
        <v>140</v>
      </c>
      <c r="H248" s="357">
        <v>16.59</v>
      </c>
      <c r="I248" s="358"/>
      <c r="J248" s="359">
        <f>ROUND(I248*H248,2)</f>
        <v>0</v>
      </c>
      <c r="K248" s="355" t="s">
        <v>532</v>
      </c>
      <c r="L248" s="243"/>
      <c r="M248" s="360" t="s">
        <v>406</v>
      </c>
      <c r="N248" s="361" t="s">
        <v>445</v>
      </c>
      <c r="P248" s="362">
        <f>O248*H248</f>
        <v>0</v>
      </c>
      <c r="Q248" s="362">
        <v>0</v>
      </c>
      <c r="R248" s="362">
        <f>Q248*H248</f>
        <v>0</v>
      </c>
      <c r="S248" s="362">
        <v>0</v>
      </c>
      <c r="T248" s="363">
        <f>S248*H248</f>
        <v>0</v>
      </c>
      <c r="AR248" s="364" t="s">
        <v>91</v>
      </c>
      <c r="AT248" s="364" t="s">
        <v>529</v>
      </c>
      <c r="AU248" s="364" t="s">
        <v>293</v>
      </c>
      <c r="AY248" s="227" t="s">
        <v>528</v>
      </c>
      <c r="BE248" s="365">
        <f>IF(N248="základní",J248,0)</f>
        <v>0</v>
      </c>
      <c r="BF248" s="365">
        <f>IF(N248="snížená",J248,0)</f>
        <v>0</v>
      </c>
      <c r="BG248" s="365">
        <f>IF(N248="zákl. přenesená",J248,0)</f>
        <v>0</v>
      </c>
      <c r="BH248" s="365">
        <f>IF(N248="sníž. přenesená",J248,0)</f>
        <v>0</v>
      </c>
      <c r="BI248" s="365">
        <f>IF(N248="nulová",J248,0)</f>
        <v>0</v>
      </c>
      <c r="BJ248" s="227" t="s">
        <v>87</v>
      </c>
      <c r="BK248" s="365">
        <f>ROUND(I248*H248,2)</f>
        <v>0</v>
      </c>
      <c r="BL248" s="227" t="s">
        <v>91</v>
      </c>
      <c r="BM248" s="364" t="s">
        <v>994</v>
      </c>
    </row>
    <row r="249" spans="2:65" s="242" customFormat="1">
      <c r="B249" s="243"/>
      <c r="D249" s="366" t="s">
        <v>534</v>
      </c>
      <c r="F249" s="367" t="s">
        <v>661</v>
      </c>
      <c r="I249" s="368"/>
      <c r="L249" s="243"/>
      <c r="M249" s="369"/>
      <c r="T249" s="267"/>
      <c r="AT249" s="227" t="s">
        <v>534</v>
      </c>
      <c r="AU249" s="227" t="s">
        <v>293</v>
      </c>
    </row>
    <row r="250" spans="2:65" s="370" customFormat="1" ht="22.5">
      <c r="B250" s="371"/>
      <c r="D250" s="372" t="s">
        <v>145</v>
      </c>
      <c r="E250" s="373" t="s">
        <v>406</v>
      </c>
      <c r="F250" s="374" t="s">
        <v>654</v>
      </c>
      <c r="H250" s="375">
        <v>28.609000000000002</v>
      </c>
      <c r="I250" s="376"/>
      <c r="L250" s="371"/>
      <c r="M250" s="377"/>
      <c r="T250" s="378"/>
      <c r="AT250" s="373" t="s">
        <v>145</v>
      </c>
      <c r="AU250" s="373" t="s">
        <v>293</v>
      </c>
      <c r="AV250" s="370" t="s">
        <v>293</v>
      </c>
      <c r="AW250" s="370" t="s">
        <v>438</v>
      </c>
      <c r="AX250" s="370" t="s">
        <v>472</v>
      </c>
      <c r="AY250" s="373" t="s">
        <v>528</v>
      </c>
    </row>
    <row r="251" spans="2:65" s="370" customFormat="1" ht="22.5">
      <c r="B251" s="371"/>
      <c r="D251" s="372" t="s">
        <v>145</v>
      </c>
      <c r="E251" s="373" t="s">
        <v>406</v>
      </c>
      <c r="F251" s="374" t="s">
        <v>655</v>
      </c>
      <c r="H251" s="375">
        <v>10.89</v>
      </c>
      <c r="I251" s="376"/>
      <c r="L251" s="371"/>
      <c r="M251" s="377"/>
      <c r="T251" s="378"/>
      <c r="AT251" s="373" t="s">
        <v>145</v>
      </c>
      <c r="AU251" s="373" t="s">
        <v>293</v>
      </c>
      <c r="AV251" s="370" t="s">
        <v>293</v>
      </c>
      <c r="AW251" s="370" t="s">
        <v>438</v>
      </c>
      <c r="AX251" s="370" t="s">
        <v>472</v>
      </c>
      <c r="AY251" s="373" t="s">
        <v>528</v>
      </c>
    </row>
    <row r="252" spans="2:65" s="387" customFormat="1">
      <c r="B252" s="388"/>
      <c r="D252" s="372" t="s">
        <v>145</v>
      </c>
      <c r="E252" s="389" t="s">
        <v>406</v>
      </c>
      <c r="F252" s="390" t="s">
        <v>577</v>
      </c>
      <c r="H252" s="391">
        <v>39.499000000000002</v>
      </c>
      <c r="I252" s="392"/>
      <c r="L252" s="388"/>
      <c r="M252" s="393"/>
      <c r="T252" s="394"/>
      <c r="AT252" s="389" t="s">
        <v>145</v>
      </c>
      <c r="AU252" s="389" t="s">
        <v>293</v>
      </c>
      <c r="AV252" s="387" t="s">
        <v>91</v>
      </c>
      <c r="AW252" s="387" t="s">
        <v>438</v>
      </c>
      <c r="AX252" s="387" t="s">
        <v>472</v>
      </c>
      <c r="AY252" s="389" t="s">
        <v>528</v>
      </c>
    </row>
    <row r="253" spans="2:65" s="370" customFormat="1">
      <c r="B253" s="371"/>
      <c r="D253" s="372" t="s">
        <v>145</v>
      </c>
      <c r="E253" s="373" t="s">
        <v>406</v>
      </c>
      <c r="F253" s="374" t="s">
        <v>993</v>
      </c>
      <c r="H253" s="375">
        <v>16.59</v>
      </c>
      <c r="I253" s="376"/>
      <c r="L253" s="371"/>
      <c r="M253" s="377"/>
      <c r="T253" s="378"/>
      <c r="AT253" s="373" t="s">
        <v>145</v>
      </c>
      <c r="AU253" s="373" t="s">
        <v>293</v>
      </c>
      <c r="AV253" s="370" t="s">
        <v>293</v>
      </c>
      <c r="AW253" s="370" t="s">
        <v>438</v>
      </c>
      <c r="AX253" s="370" t="s">
        <v>87</v>
      </c>
      <c r="AY253" s="373" t="s">
        <v>528</v>
      </c>
    </row>
    <row r="254" spans="2:65" s="339" customFormat="1" ht="22.9" customHeight="1">
      <c r="B254" s="340"/>
      <c r="D254" s="341" t="s">
        <v>471</v>
      </c>
      <c r="E254" s="350" t="s">
        <v>91</v>
      </c>
      <c r="F254" s="350" t="s">
        <v>92</v>
      </c>
      <c r="I254" s="343"/>
      <c r="J254" s="351">
        <f>BK254</f>
        <v>0</v>
      </c>
      <c r="L254" s="340"/>
      <c r="M254" s="345"/>
      <c r="P254" s="346">
        <f>SUM(P255:P264)</f>
        <v>0</v>
      </c>
      <c r="R254" s="346">
        <f>SUM(R255:R264)</f>
        <v>9.8405999999999997E-3</v>
      </c>
      <c r="T254" s="347">
        <f>SUM(T255:T264)</f>
        <v>0</v>
      </c>
      <c r="AR254" s="341" t="s">
        <v>87</v>
      </c>
      <c r="AT254" s="348" t="s">
        <v>471</v>
      </c>
      <c r="AU254" s="348" t="s">
        <v>87</v>
      </c>
      <c r="AY254" s="341" t="s">
        <v>528</v>
      </c>
      <c r="BK254" s="349">
        <f>SUM(BK255:BK264)</f>
        <v>0</v>
      </c>
    </row>
    <row r="255" spans="2:65" s="242" customFormat="1" ht="33" customHeight="1">
      <c r="B255" s="352"/>
      <c r="C255" s="353" t="s">
        <v>662</v>
      </c>
      <c r="D255" s="353" t="s">
        <v>529</v>
      </c>
      <c r="E255" s="354" t="s">
        <v>668</v>
      </c>
      <c r="F255" s="355" t="s">
        <v>669</v>
      </c>
      <c r="G255" s="356" t="s">
        <v>140</v>
      </c>
      <c r="H255" s="357">
        <v>6.6529999999999996</v>
      </c>
      <c r="I255" s="358"/>
      <c r="J255" s="359">
        <f>ROUND(I255*H255,2)</f>
        <v>0</v>
      </c>
      <c r="K255" s="355" t="s">
        <v>532</v>
      </c>
      <c r="L255" s="243"/>
      <c r="M255" s="360" t="s">
        <v>406</v>
      </c>
      <c r="N255" s="361" t="s">
        <v>445</v>
      </c>
      <c r="P255" s="362">
        <f>O255*H255</f>
        <v>0</v>
      </c>
      <c r="Q255" s="362">
        <v>0</v>
      </c>
      <c r="R255" s="362">
        <f>Q255*H255</f>
        <v>0</v>
      </c>
      <c r="S255" s="362">
        <v>0</v>
      </c>
      <c r="T255" s="363">
        <f>S255*H255</f>
        <v>0</v>
      </c>
      <c r="AR255" s="364" t="s">
        <v>91</v>
      </c>
      <c r="AT255" s="364" t="s">
        <v>529</v>
      </c>
      <c r="AU255" s="364" t="s">
        <v>293</v>
      </c>
      <c r="AY255" s="227" t="s">
        <v>528</v>
      </c>
      <c r="BE255" s="365">
        <f>IF(N255="základní",J255,0)</f>
        <v>0</v>
      </c>
      <c r="BF255" s="365">
        <f>IF(N255="snížená",J255,0)</f>
        <v>0</v>
      </c>
      <c r="BG255" s="365">
        <f>IF(N255="zákl. přenesená",J255,0)</f>
        <v>0</v>
      </c>
      <c r="BH255" s="365">
        <f>IF(N255="sníž. přenesená",J255,0)</f>
        <v>0</v>
      </c>
      <c r="BI255" s="365">
        <f>IF(N255="nulová",J255,0)</f>
        <v>0</v>
      </c>
      <c r="BJ255" s="227" t="s">
        <v>87</v>
      </c>
      <c r="BK255" s="365">
        <f>ROUND(I255*H255,2)</f>
        <v>0</v>
      </c>
      <c r="BL255" s="227" t="s">
        <v>91</v>
      </c>
      <c r="BM255" s="364" t="s">
        <v>995</v>
      </c>
    </row>
    <row r="256" spans="2:65" s="242" customFormat="1">
      <c r="B256" s="243"/>
      <c r="D256" s="366" t="s">
        <v>534</v>
      </c>
      <c r="F256" s="367" t="s">
        <v>671</v>
      </c>
      <c r="I256" s="368"/>
      <c r="L256" s="243"/>
      <c r="M256" s="369"/>
      <c r="T256" s="267"/>
      <c r="AT256" s="227" t="s">
        <v>534</v>
      </c>
      <c r="AU256" s="227" t="s">
        <v>293</v>
      </c>
    </row>
    <row r="257" spans="2:65" s="370" customFormat="1" ht="22.5">
      <c r="B257" s="371"/>
      <c r="D257" s="372" t="s">
        <v>145</v>
      </c>
      <c r="E257" s="373" t="s">
        <v>406</v>
      </c>
      <c r="F257" s="374" t="s">
        <v>996</v>
      </c>
      <c r="H257" s="375">
        <v>6.6529999999999996</v>
      </c>
      <c r="I257" s="376"/>
      <c r="L257" s="371"/>
      <c r="M257" s="377"/>
      <c r="T257" s="378"/>
      <c r="AT257" s="373" t="s">
        <v>145</v>
      </c>
      <c r="AU257" s="373" t="s">
        <v>293</v>
      </c>
      <c r="AV257" s="370" t="s">
        <v>293</v>
      </c>
      <c r="AW257" s="370" t="s">
        <v>438</v>
      </c>
      <c r="AX257" s="370" t="s">
        <v>472</v>
      </c>
      <c r="AY257" s="373" t="s">
        <v>528</v>
      </c>
    </row>
    <row r="258" spans="2:65" s="387" customFormat="1">
      <c r="B258" s="388"/>
      <c r="D258" s="372" t="s">
        <v>145</v>
      </c>
      <c r="E258" s="389" t="s">
        <v>406</v>
      </c>
      <c r="F258" s="390" t="s">
        <v>577</v>
      </c>
      <c r="H258" s="391">
        <v>6.6529999999999996</v>
      </c>
      <c r="I258" s="392"/>
      <c r="L258" s="388"/>
      <c r="M258" s="393"/>
      <c r="T258" s="394"/>
      <c r="AT258" s="389" t="s">
        <v>145</v>
      </c>
      <c r="AU258" s="389" t="s">
        <v>293</v>
      </c>
      <c r="AV258" s="387" t="s">
        <v>91</v>
      </c>
      <c r="AW258" s="387" t="s">
        <v>438</v>
      </c>
      <c r="AX258" s="387" t="s">
        <v>87</v>
      </c>
      <c r="AY258" s="389" t="s">
        <v>528</v>
      </c>
    </row>
    <row r="259" spans="2:65" s="242" customFormat="1" ht="44.25" customHeight="1">
      <c r="B259" s="352"/>
      <c r="C259" s="353" t="s">
        <v>330</v>
      </c>
      <c r="D259" s="353" t="s">
        <v>529</v>
      </c>
      <c r="E259" s="354" t="s">
        <v>997</v>
      </c>
      <c r="F259" s="355" t="s">
        <v>998</v>
      </c>
      <c r="G259" s="356" t="s">
        <v>140</v>
      </c>
      <c r="H259" s="357">
        <v>0.17</v>
      </c>
      <c r="I259" s="358"/>
      <c r="J259" s="359">
        <f>ROUND(I259*H259,2)</f>
        <v>0</v>
      </c>
      <c r="K259" s="355" t="s">
        <v>532</v>
      </c>
      <c r="L259" s="243"/>
      <c r="M259" s="360" t="s">
        <v>406</v>
      </c>
      <c r="N259" s="361" t="s">
        <v>445</v>
      </c>
      <c r="P259" s="362">
        <f>O259*H259</f>
        <v>0</v>
      </c>
      <c r="Q259" s="362">
        <v>0</v>
      </c>
      <c r="R259" s="362">
        <f>Q259*H259</f>
        <v>0</v>
      </c>
      <c r="S259" s="362">
        <v>0</v>
      </c>
      <c r="T259" s="363">
        <f>S259*H259</f>
        <v>0</v>
      </c>
      <c r="AR259" s="364" t="s">
        <v>91</v>
      </c>
      <c r="AT259" s="364" t="s">
        <v>529</v>
      </c>
      <c r="AU259" s="364" t="s">
        <v>293</v>
      </c>
      <c r="AY259" s="227" t="s">
        <v>528</v>
      </c>
      <c r="BE259" s="365">
        <f>IF(N259="základní",J259,0)</f>
        <v>0</v>
      </c>
      <c r="BF259" s="365">
        <f>IF(N259="snížená",J259,0)</f>
        <v>0</v>
      </c>
      <c r="BG259" s="365">
        <f>IF(N259="zákl. přenesená",J259,0)</f>
        <v>0</v>
      </c>
      <c r="BH259" s="365">
        <f>IF(N259="sníž. přenesená",J259,0)</f>
        <v>0</v>
      </c>
      <c r="BI259" s="365">
        <f>IF(N259="nulová",J259,0)</f>
        <v>0</v>
      </c>
      <c r="BJ259" s="227" t="s">
        <v>87</v>
      </c>
      <c r="BK259" s="365">
        <f>ROUND(I259*H259,2)</f>
        <v>0</v>
      </c>
      <c r="BL259" s="227" t="s">
        <v>91</v>
      </c>
      <c r="BM259" s="364" t="s">
        <v>999</v>
      </c>
    </row>
    <row r="260" spans="2:65" s="242" customFormat="1">
      <c r="B260" s="243"/>
      <c r="D260" s="366" t="s">
        <v>534</v>
      </c>
      <c r="F260" s="367" t="s">
        <v>1000</v>
      </c>
      <c r="I260" s="368"/>
      <c r="L260" s="243"/>
      <c r="M260" s="369"/>
      <c r="T260" s="267"/>
      <c r="AT260" s="227" t="s">
        <v>534</v>
      </c>
      <c r="AU260" s="227" t="s">
        <v>293</v>
      </c>
    </row>
    <row r="261" spans="2:65" s="370" customFormat="1">
      <c r="B261" s="371"/>
      <c r="D261" s="372" t="s">
        <v>145</v>
      </c>
      <c r="E261" s="373" t="s">
        <v>406</v>
      </c>
      <c r="F261" s="374" t="s">
        <v>1001</v>
      </c>
      <c r="H261" s="375">
        <v>0.17</v>
      </c>
      <c r="I261" s="376"/>
      <c r="L261" s="371"/>
      <c r="M261" s="377"/>
      <c r="T261" s="378"/>
      <c r="AT261" s="373" t="s">
        <v>145</v>
      </c>
      <c r="AU261" s="373" t="s">
        <v>293</v>
      </c>
      <c r="AV261" s="370" t="s">
        <v>293</v>
      </c>
      <c r="AW261" s="370" t="s">
        <v>438</v>
      </c>
      <c r="AX261" s="370" t="s">
        <v>87</v>
      </c>
      <c r="AY261" s="373" t="s">
        <v>528</v>
      </c>
    </row>
    <row r="262" spans="2:65" s="242" customFormat="1" ht="24.2" customHeight="1">
      <c r="B262" s="352"/>
      <c r="C262" s="353" t="s">
        <v>673</v>
      </c>
      <c r="D262" s="353" t="s">
        <v>529</v>
      </c>
      <c r="E262" s="354" t="s">
        <v>1002</v>
      </c>
      <c r="F262" s="355" t="s">
        <v>1003</v>
      </c>
      <c r="G262" s="356" t="s">
        <v>157</v>
      </c>
      <c r="H262" s="357">
        <v>1.54</v>
      </c>
      <c r="I262" s="358"/>
      <c r="J262" s="359">
        <f>ROUND(I262*H262,2)</f>
        <v>0</v>
      </c>
      <c r="K262" s="355" t="s">
        <v>532</v>
      </c>
      <c r="L262" s="243"/>
      <c r="M262" s="360" t="s">
        <v>406</v>
      </c>
      <c r="N262" s="361" t="s">
        <v>445</v>
      </c>
      <c r="P262" s="362">
        <f>O262*H262</f>
        <v>0</v>
      </c>
      <c r="Q262" s="362">
        <v>6.3899999999999998E-3</v>
      </c>
      <c r="R262" s="362">
        <f>Q262*H262</f>
        <v>9.8405999999999997E-3</v>
      </c>
      <c r="S262" s="362">
        <v>0</v>
      </c>
      <c r="T262" s="363">
        <f>S262*H262</f>
        <v>0</v>
      </c>
      <c r="AR262" s="364" t="s">
        <v>91</v>
      </c>
      <c r="AT262" s="364" t="s">
        <v>529</v>
      </c>
      <c r="AU262" s="364" t="s">
        <v>293</v>
      </c>
      <c r="AY262" s="227" t="s">
        <v>528</v>
      </c>
      <c r="BE262" s="365">
        <f>IF(N262="základní",J262,0)</f>
        <v>0</v>
      </c>
      <c r="BF262" s="365">
        <f>IF(N262="snížená",J262,0)</f>
        <v>0</v>
      </c>
      <c r="BG262" s="365">
        <f>IF(N262="zákl. přenesená",J262,0)</f>
        <v>0</v>
      </c>
      <c r="BH262" s="365">
        <f>IF(N262="sníž. přenesená",J262,0)</f>
        <v>0</v>
      </c>
      <c r="BI262" s="365">
        <f>IF(N262="nulová",J262,0)</f>
        <v>0</v>
      </c>
      <c r="BJ262" s="227" t="s">
        <v>87</v>
      </c>
      <c r="BK262" s="365">
        <f>ROUND(I262*H262,2)</f>
        <v>0</v>
      </c>
      <c r="BL262" s="227" t="s">
        <v>91</v>
      </c>
      <c r="BM262" s="364" t="s">
        <v>1004</v>
      </c>
    </row>
    <row r="263" spans="2:65" s="242" customFormat="1">
      <c r="B263" s="243"/>
      <c r="D263" s="366" t="s">
        <v>534</v>
      </c>
      <c r="F263" s="367" t="s">
        <v>1005</v>
      </c>
      <c r="I263" s="368"/>
      <c r="L263" s="243"/>
      <c r="M263" s="369"/>
      <c r="T263" s="267"/>
      <c r="AT263" s="227" t="s">
        <v>534</v>
      </c>
      <c r="AU263" s="227" t="s">
        <v>293</v>
      </c>
    </row>
    <row r="264" spans="2:65" s="370" customFormat="1">
      <c r="B264" s="371"/>
      <c r="D264" s="372" t="s">
        <v>145</v>
      </c>
      <c r="E264" s="373" t="s">
        <v>406</v>
      </c>
      <c r="F264" s="374" t="s">
        <v>1006</v>
      </c>
      <c r="H264" s="375">
        <v>1.54</v>
      </c>
      <c r="I264" s="376"/>
      <c r="L264" s="371"/>
      <c r="M264" s="377"/>
      <c r="T264" s="378"/>
      <c r="AT264" s="373" t="s">
        <v>145</v>
      </c>
      <c r="AU264" s="373" t="s">
        <v>293</v>
      </c>
      <c r="AV264" s="370" t="s">
        <v>293</v>
      </c>
      <c r="AW264" s="370" t="s">
        <v>438</v>
      </c>
      <c r="AX264" s="370" t="s">
        <v>87</v>
      </c>
      <c r="AY264" s="373" t="s">
        <v>528</v>
      </c>
    </row>
    <row r="265" spans="2:65" s="339" customFormat="1" ht="22.9" customHeight="1">
      <c r="B265" s="340"/>
      <c r="D265" s="341" t="s">
        <v>471</v>
      </c>
      <c r="E265" s="350" t="s">
        <v>93</v>
      </c>
      <c r="F265" s="350" t="s">
        <v>691</v>
      </c>
      <c r="I265" s="343"/>
      <c r="J265" s="351">
        <f>BK265</f>
        <v>0</v>
      </c>
      <c r="L265" s="340"/>
      <c r="M265" s="345"/>
      <c r="P265" s="346">
        <f>SUM(P266:P277)</f>
        <v>0</v>
      </c>
      <c r="R265" s="346">
        <f>SUM(R266:R277)</f>
        <v>20.686365000000002</v>
      </c>
      <c r="T265" s="347">
        <f>SUM(T266:T277)</f>
        <v>0</v>
      </c>
      <c r="AR265" s="341" t="s">
        <v>87</v>
      </c>
      <c r="AT265" s="348" t="s">
        <v>471</v>
      </c>
      <c r="AU265" s="348" t="s">
        <v>87</v>
      </c>
      <c r="AY265" s="341" t="s">
        <v>528</v>
      </c>
      <c r="BK265" s="349">
        <f>SUM(BK266:BK277)</f>
        <v>0</v>
      </c>
    </row>
    <row r="266" spans="2:65" s="242" customFormat="1" ht="37.9" customHeight="1">
      <c r="B266" s="352"/>
      <c r="C266" s="353" t="s">
        <v>368</v>
      </c>
      <c r="D266" s="353" t="s">
        <v>529</v>
      </c>
      <c r="E266" s="354" t="s">
        <v>693</v>
      </c>
      <c r="F266" s="355" t="s">
        <v>694</v>
      </c>
      <c r="G266" s="356" t="s">
        <v>157</v>
      </c>
      <c r="H266" s="357">
        <v>31.5</v>
      </c>
      <c r="I266" s="358"/>
      <c r="J266" s="359">
        <f>ROUND(I266*H266,2)</f>
        <v>0</v>
      </c>
      <c r="K266" s="355" t="s">
        <v>532</v>
      </c>
      <c r="L266" s="243"/>
      <c r="M266" s="360" t="s">
        <v>406</v>
      </c>
      <c r="N266" s="361" t="s">
        <v>445</v>
      </c>
      <c r="P266" s="362">
        <f>O266*H266</f>
        <v>0</v>
      </c>
      <c r="Q266" s="362">
        <v>0.46</v>
      </c>
      <c r="R266" s="362">
        <f>Q266*H266</f>
        <v>14.49</v>
      </c>
      <c r="S266" s="362">
        <v>0</v>
      </c>
      <c r="T266" s="363">
        <f>S266*H266</f>
        <v>0</v>
      </c>
      <c r="AR266" s="364" t="s">
        <v>91</v>
      </c>
      <c r="AT266" s="364" t="s">
        <v>529</v>
      </c>
      <c r="AU266" s="364" t="s">
        <v>293</v>
      </c>
      <c r="AY266" s="227" t="s">
        <v>528</v>
      </c>
      <c r="BE266" s="365">
        <f>IF(N266="základní",J266,0)</f>
        <v>0</v>
      </c>
      <c r="BF266" s="365">
        <f>IF(N266="snížená",J266,0)</f>
        <v>0</v>
      </c>
      <c r="BG266" s="365">
        <f>IF(N266="zákl. přenesená",J266,0)</f>
        <v>0</v>
      </c>
      <c r="BH266" s="365">
        <f>IF(N266="sníž. přenesená",J266,0)</f>
        <v>0</v>
      </c>
      <c r="BI266" s="365">
        <f>IF(N266="nulová",J266,0)</f>
        <v>0</v>
      </c>
      <c r="BJ266" s="227" t="s">
        <v>87</v>
      </c>
      <c r="BK266" s="365">
        <f>ROUND(I266*H266,2)</f>
        <v>0</v>
      </c>
      <c r="BL266" s="227" t="s">
        <v>91</v>
      </c>
      <c r="BM266" s="364" t="s">
        <v>1007</v>
      </c>
    </row>
    <row r="267" spans="2:65" s="242" customFormat="1">
      <c r="B267" s="243"/>
      <c r="D267" s="366" t="s">
        <v>534</v>
      </c>
      <c r="F267" s="367" t="s">
        <v>696</v>
      </c>
      <c r="I267" s="368"/>
      <c r="L267" s="243"/>
      <c r="M267" s="369"/>
      <c r="T267" s="267"/>
      <c r="AT267" s="227" t="s">
        <v>534</v>
      </c>
      <c r="AU267" s="227" t="s">
        <v>293</v>
      </c>
    </row>
    <row r="268" spans="2:65" s="370" customFormat="1">
      <c r="B268" s="371"/>
      <c r="D268" s="372" t="s">
        <v>145</v>
      </c>
      <c r="E268" s="373" t="s">
        <v>406</v>
      </c>
      <c r="F268" s="374" t="s">
        <v>697</v>
      </c>
      <c r="H268" s="375">
        <v>75</v>
      </c>
      <c r="I268" s="376"/>
      <c r="L268" s="371"/>
      <c r="M268" s="377"/>
      <c r="T268" s="378"/>
      <c r="AT268" s="373" t="s">
        <v>145</v>
      </c>
      <c r="AU268" s="373" t="s">
        <v>293</v>
      </c>
      <c r="AV268" s="370" t="s">
        <v>293</v>
      </c>
      <c r="AW268" s="370" t="s">
        <v>438</v>
      </c>
      <c r="AX268" s="370" t="s">
        <v>472</v>
      </c>
      <c r="AY268" s="373" t="s">
        <v>528</v>
      </c>
    </row>
    <row r="269" spans="2:65" s="370" customFormat="1">
      <c r="B269" s="371"/>
      <c r="D269" s="372" t="s">
        <v>145</v>
      </c>
      <c r="E269" s="373" t="s">
        <v>406</v>
      </c>
      <c r="F269" s="374" t="s">
        <v>1008</v>
      </c>
      <c r="H269" s="375">
        <v>31.5</v>
      </c>
      <c r="I269" s="376"/>
      <c r="L269" s="371"/>
      <c r="M269" s="377"/>
      <c r="T269" s="378"/>
      <c r="AT269" s="373" t="s">
        <v>145</v>
      </c>
      <c r="AU269" s="373" t="s">
        <v>293</v>
      </c>
      <c r="AV269" s="370" t="s">
        <v>293</v>
      </c>
      <c r="AW269" s="370" t="s">
        <v>438</v>
      </c>
      <c r="AX269" s="370" t="s">
        <v>87</v>
      </c>
      <c r="AY269" s="373" t="s">
        <v>528</v>
      </c>
    </row>
    <row r="270" spans="2:65" s="242" customFormat="1" ht="44.25" customHeight="1">
      <c r="B270" s="352"/>
      <c r="C270" s="353" t="s">
        <v>418</v>
      </c>
      <c r="D270" s="353" t="s">
        <v>529</v>
      </c>
      <c r="E270" s="354" t="s">
        <v>700</v>
      </c>
      <c r="F270" s="355" t="s">
        <v>701</v>
      </c>
      <c r="G270" s="356" t="s">
        <v>157</v>
      </c>
      <c r="H270" s="357">
        <v>15.75</v>
      </c>
      <c r="I270" s="358"/>
      <c r="J270" s="359">
        <f>ROUND(I270*H270,2)</f>
        <v>0</v>
      </c>
      <c r="K270" s="355" t="s">
        <v>532</v>
      </c>
      <c r="L270" s="243"/>
      <c r="M270" s="360" t="s">
        <v>406</v>
      </c>
      <c r="N270" s="361" t="s">
        <v>445</v>
      </c>
      <c r="P270" s="362">
        <f>O270*H270</f>
        <v>0</v>
      </c>
      <c r="Q270" s="362">
        <v>0.26375999999999999</v>
      </c>
      <c r="R270" s="362">
        <f>Q270*H270</f>
        <v>4.1542199999999996</v>
      </c>
      <c r="S270" s="362">
        <v>0</v>
      </c>
      <c r="T270" s="363">
        <f>S270*H270</f>
        <v>0</v>
      </c>
      <c r="AR270" s="364" t="s">
        <v>91</v>
      </c>
      <c r="AT270" s="364" t="s">
        <v>529</v>
      </c>
      <c r="AU270" s="364" t="s">
        <v>293</v>
      </c>
      <c r="AY270" s="227" t="s">
        <v>528</v>
      </c>
      <c r="BE270" s="365">
        <f>IF(N270="základní",J270,0)</f>
        <v>0</v>
      </c>
      <c r="BF270" s="365">
        <f>IF(N270="snížená",J270,0)</f>
        <v>0</v>
      </c>
      <c r="BG270" s="365">
        <f>IF(N270="zákl. přenesená",J270,0)</f>
        <v>0</v>
      </c>
      <c r="BH270" s="365">
        <f>IF(N270="sníž. přenesená",J270,0)</f>
        <v>0</v>
      </c>
      <c r="BI270" s="365">
        <f>IF(N270="nulová",J270,0)</f>
        <v>0</v>
      </c>
      <c r="BJ270" s="227" t="s">
        <v>87</v>
      </c>
      <c r="BK270" s="365">
        <f>ROUND(I270*H270,2)</f>
        <v>0</v>
      </c>
      <c r="BL270" s="227" t="s">
        <v>91</v>
      </c>
      <c r="BM270" s="364" t="s">
        <v>1009</v>
      </c>
    </row>
    <row r="271" spans="2:65" s="242" customFormat="1">
      <c r="B271" s="243"/>
      <c r="D271" s="366" t="s">
        <v>534</v>
      </c>
      <c r="F271" s="367" t="s">
        <v>703</v>
      </c>
      <c r="I271" s="368"/>
      <c r="L271" s="243"/>
      <c r="M271" s="369"/>
      <c r="T271" s="267"/>
      <c r="AT271" s="227" t="s">
        <v>534</v>
      </c>
      <c r="AU271" s="227" t="s">
        <v>293</v>
      </c>
    </row>
    <row r="272" spans="2:65" s="370" customFormat="1">
      <c r="B272" s="371"/>
      <c r="D272" s="372" t="s">
        <v>145</v>
      </c>
      <c r="E272" s="373" t="s">
        <v>406</v>
      </c>
      <c r="F272" s="374" t="s">
        <v>704</v>
      </c>
      <c r="H272" s="375">
        <v>37.5</v>
      </c>
      <c r="I272" s="376"/>
      <c r="L272" s="371"/>
      <c r="M272" s="377"/>
      <c r="T272" s="378"/>
      <c r="AT272" s="373" t="s">
        <v>145</v>
      </c>
      <c r="AU272" s="373" t="s">
        <v>293</v>
      </c>
      <c r="AV272" s="370" t="s">
        <v>293</v>
      </c>
      <c r="AW272" s="370" t="s">
        <v>438</v>
      </c>
      <c r="AX272" s="370" t="s">
        <v>472</v>
      </c>
      <c r="AY272" s="373" t="s">
        <v>528</v>
      </c>
    </row>
    <row r="273" spans="2:65" s="370" customFormat="1">
      <c r="B273" s="371"/>
      <c r="D273" s="372" t="s">
        <v>145</v>
      </c>
      <c r="E273" s="373" t="s">
        <v>406</v>
      </c>
      <c r="F273" s="374" t="s">
        <v>968</v>
      </c>
      <c r="H273" s="375">
        <v>15.75</v>
      </c>
      <c r="I273" s="376"/>
      <c r="L273" s="371"/>
      <c r="M273" s="377"/>
      <c r="T273" s="378"/>
      <c r="AT273" s="373" t="s">
        <v>145</v>
      </c>
      <c r="AU273" s="373" t="s">
        <v>293</v>
      </c>
      <c r="AV273" s="370" t="s">
        <v>293</v>
      </c>
      <c r="AW273" s="370" t="s">
        <v>438</v>
      </c>
      <c r="AX273" s="370" t="s">
        <v>87</v>
      </c>
      <c r="AY273" s="373" t="s">
        <v>528</v>
      </c>
    </row>
    <row r="274" spans="2:65" s="242" customFormat="1" ht="44.25" customHeight="1">
      <c r="B274" s="352"/>
      <c r="C274" s="353" t="s">
        <v>686</v>
      </c>
      <c r="D274" s="353" t="s">
        <v>529</v>
      </c>
      <c r="E274" s="354" t="s">
        <v>707</v>
      </c>
      <c r="F274" s="355" t="s">
        <v>708</v>
      </c>
      <c r="G274" s="356" t="s">
        <v>157</v>
      </c>
      <c r="H274" s="357">
        <v>15.75</v>
      </c>
      <c r="I274" s="358"/>
      <c r="J274" s="359">
        <f>ROUND(I274*H274,2)</f>
        <v>0</v>
      </c>
      <c r="K274" s="355" t="s">
        <v>532</v>
      </c>
      <c r="L274" s="243"/>
      <c r="M274" s="360" t="s">
        <v>406</v>
      </c>
      <c r="N274" s="361" t="s">
        <v>445</v>
      </c>
      <c r="P274" s="362">
        <f>O274*H274</f>
        <v>0</v>
      </c>
      <c r="Q274" s="362">
        <v>0.12966</v>
      </c>
      <c r="R274" s="362">
        <f>Q274*H274</f>
        <v>2.0421450000000001</v>
      </c>
      <c r="S274" s="362">
        <v>0</v>
      </c>
      <c r="T274" s="363">
        <f>S274*H274</f>
        <v>0</v>
      </c>
      <c r="AR274" s="364" t="s">
        <v>91</v>
      </c>
      <c r="AT274" s="364" t="s">
        <v>529</v>
      </c>
      <c r="AU274" s="364" t="s">
        <v>293</v>
      </c>
      <c r="AY274" s="227" t="s">
        <v>528</v>
      </c>
      <c r="BE274" s="365">
        <f>IF(N274="základní",J274,0)</f>
        <v>0</v>
      </c>
      <c r="BF274" s="365">
        <f>IF(N274="snížená",J274,0)</f>
        <v>0</v>
      </c>
      <c r="BG274" s="365">
        <f>IF(N274="zákl. přenesená",J274,0)</f>
        <v>0</v>
      </c>
      <c r="BH274" s="365">
        <f>IF(N274="sníž. přenesená",J274,0)</f>
        <v>0</v>
      </c>
      <c r="BI274" s="365">
        <f>IF(N274="nulová",J274,0)</f>
        <v>0</v>
      </c>
      <c r="BJ274" s="227" t="s">
        <v>87</v>
      </c>
      <c r="BK274" s="365">
        <f>ROUND(I274*H274,2)</f>
        <v>0</v>
      </c>
      <c r="BL274" s="227" t="s">
        <v>91</v>
      </c>
      <c r="BM274" s="364" t="s">
        <v>1010</v>
      </c>
    </row>
    <row r="275" spans="2:65" s="242" customFormat="1">
      <c r="B275" s="243"/>
      <c r="D275" s="366" t="s">
        <v>534</v>
      </c>
      <c r="F275" s="367" t="s">
        <v>710</v>
      </c>
      <c r="I275" s="368"/>
      <c r="L275" s="243"/>
      <c r="M275" s="369"/>
      <c r="T275" s="267"/>
      <c r="AT275" s="227" t="s">
        <v>534</v>
      </c>
      <c r="AU275" s="227" t="s">
        <v>293</v>
      </c>
    </row>
    <row r="276" spans="2:65" s="242" customFormat="1" ht="24.2" customHeight="1">
      <c r="B276" s="352"/>
      <c r="C276" s="353" t="s">
        <v>692</v>
      </c>
      <c r="D276" s="353" t="s">
        <v>529</v>
      </c>
      <c r="E276" s="354" t="s">
        <v>712</v>
      </c>
      <c r="F276" s="355" t="s">
        <v>713</v>
      </c>
      <c r="G276" s="356" t="s">
        <v>157</v>
      </c>
      <c r="H276" s="357">
        <v>15.75</v>
      </c>
      <c r="I276" s="358"/>
      <c r="J276" s="359">
        <f>ROUND(I276*H276,2)</f>
        <v>0</v>
      </c>
      <c r="K276" s="355" t="s">
        <v>532</v>
      </c>
      <c r="L276" s="243"/>
      <c r="M276" s="360" t="s">
        <v>406</v>
      </c>
      <c r="N276" s="361" t="s">
        <v>445</v>
      </c>
      <c r="P276" s="362">
        <f>O276*H276</f>
        <v>0</v>
      </c>
      <c r="Q276" s="362">
        <v>0</v>
      </c>
      <c r="R276" s="362">
        <f>Q276*H276</f>
        <v>0</v>
      </c>
      <c r="S276" s="362">
        <v>0</v>
      </c>
      <c r="T276" s="363">
        <f>S276*H276</f>
        <v>0</v>
      </c>
      <c r="AR276" s="364" t="s">
        <v>91</v>
      </c>
      <c r="AT276" s="364" t="s">
        <v>529</v>
      </c>
      <c r="AU276" s="364" t="s">
        <v>293</v>
      </c>
      <c r="AY276" s="227" t="s">
        <v>528</v>
      </c>
      <c r="BE276" s="365">
        <f>IF(N276="základní",J276,0)</f>
        <v>0</v>
      </c>
      <c r="BF276" s="365">
        <f>IF(N276="snížená",J276,0)</f>
        <v>0</v>
      </c>
      <c r="BG276" s="365">
        <f>IF(N276="zákl. přenesená",J276,0)</f>
        <v>0</v>
      </c>
      <c r="BH276" s="365">
        <f>IF(N276="sníž. přenesená",J276,0)</f>
        <v>0</v>
      </c>
      <c r="BI276" s="365">
        <f>IF(N276="nulová",J276,0)</f>
        <v>0</v>
      </c>
      <c r="BJ276" s="227" t="s">
        <v>87</v>
      </c>
      <c r="BK276" s="365">
        <f>ROUND(I276*H276,2)</f>
        <v>0</v>
      </c>
      <c r="BL276" s="227" t="s">
        <v>91</v>
      </c>
      <c r="BM276" s="364" t="s">
        <v>1011</v>
      </c>
    </row>
    <row r="277" spans="2:65" s="242" customFormat="1">
      <c r="B277" s="243"/>
      <c r="D277" s="366" t="s">
        <v>534</v>
      </c>
      <c r="F277" s="367" t="s">
        <v>715</v>
      </c>
      <c r="I277" s="368"/>
      <c r="L277" s="243"/>
      <c r="M277" s="369"/>
      <c r="T277" s="267"/>
      <c r="AT277" s="227" t="s">
        <v>534</v>
      </c>
      <c r="AU277" s="227" t="s">
        <v>293</v>
      </c>
    </row>
    <row r="278" spans="2:65" s="339" customFormat="1" ht="22.9" customHeight="1">
      <c r="B278" s="340"/>
      <c r="D278" s="341" t="s">
        <v>471</v>
      </c>
      <c r="E278" s="350" t="s">
        <v>95</v>
      </c>
      <c r="F278" s="350" t="s">
        <v>96</v>
      </c>
      <c r="I278" s="343"/>
      <c r="J278" s="351">
        <f>BK278</f>
        <v>0</v>
      </c>
      <c r="L278" s="340"/>
      <c r="M278" s="345"/>
      <c r="P278" s="346">
        <f>SUM(P279:P326)</f>
        <v>0</v>
      </c>
      <c r="R278" s="346">
        <f>SUM(R279:R326)</f>
        <v>0.63240984</v>
      </c>
      <c r="T278" s="347">
        <f>SUM(T279:T326)</f>
        <v>0</v>
      </c>
      <c r="AR278" s="341" t="s">
        <v>87</v>
      </c>
      <c r="AT278" s="348" t="s">
        <v>471</v>
      </c>
      <c r="AU278" s="348" t="s">
        <v>87</v>
      </c>
      <c r="AY278" s="341" t="s">
        <v>528</v>
      </c>
      <c r="BK278" s="349">
        <f>SUM(BK279:BK326)</f>
        <v>0</v>
      </c>
    </row>
    <row r="279" spans="2:65" s="242" customFormat="1" ht="44.25" customHeight="1">
      <c r="B279" s="352"/>
      <c r="C279" s="353" t="s">
        <v>699</v>
      </c>
      <c r="D279" s="353" t="s">
        <v>529</v>
      </c>
      <c r="E279" s="354" t="s">
        <v>1012</v>
      </c>
      <c r="F279" s="355" t="s">
        <v>1013</v>
      </c>
      <c r="G279" s="356" t="s">
        <v>292</v>
      </c>
      <c r="H279" s="357">
        <v>1</v>
      </c>
      <c r="I279" s="358"/>
      <c r="J279" s="359">
        <f>ROUND(I279*H279,2)</f>
        <v>0</v>
      </c>
      <c r="K279" s="355" t="s">
        <v>532</v>
      </c>
      <c r="L279" s="243"/>
      <c r="M279" s="360" t="s">
        <v>406</v>
      </c>
      <c r="N279" s="361" t="s">
        <v>445</v>
      </c>
      <c r="P279" s="362">
        <f>O279*H279</f>
        <v>0</v>
      </c>
      <c r="Q279" s="362">
        <v>1.67E-3</v>
      </c>
      <c r="R279" s="362">
        <f>Q279*H279</f>
        <v>1.67E-3</v>
      </c>
      <c r="S279" s="362">
        <v>0</v>
      </c>
      <c r="T279" s="363">
        <f>S279*H279</f>
        <v>0</v>
      </c>
      <c r="AR279" s="364" t="s">
        <v>91</v>
      </c>
      <c r="AT279" s="364" t="s">
        <v>529</v>
      </c>
      <c r="AU279" s="364" t="s">
        <v>293</v>
      </c>
      <c r="AY279" s="227" t="s">
        <v>528</v>
      </c>
      <c r="BE279" s="365">
        <f>IF(N279="základní",J279,0)</f>
        <v>0</v>
      </c>
      <c r="BF279" s="365">
        <f>IF(N279="snížená",J279,0)</f>
        <v>0</v>
      </c>
      <c r="BG279" s="365">
        <f>IF(N279="zákl. přenesená",J279,0)</f>
        <v>0</v>
      </c>
      <c r="BH279" s="365">
        <f>IF(N279="sníž. přenesená",J279,0)</f>
        <v>0</v>
      </c>
      <c r="BI279" s="365">
        <f>IF(N279="nulová",J279,0)</f>
        <v>0</v>
      </c>
      <c r="BJ279" s="227" t="s">
        <v>87</v>
      </c>
      <c r="BK279" s="365">
        <f>ROUND(I279*H279,2)</f>
        <v>0</v>
      </c>
      <c r="BL279" s="227" t="s">
        <v>91</v>
      </c>
      <c r="BM279" s="364" t="s">
        <v>1014</v>
      </c>
    </row>
    <row r="280" spans="2:65" s="242" customFormat="1">
      <c r="B280" s="243"/>
      <c r="D280" s="366" t="s">
        <v>534</v>
      </c>
      <c r="F280" s="367" t="s">
        <v>1015</v>
      </c>
      <c r="I280" s="368"/>
      <c r="L280" s="243"/>
      <c r="M280" s="369"/>
      <c r="T280" s="267"/>
      <c r="AT280" s="227" t="s">
        <v>534</v>
      </c>
      <c r="AU280" s="227" t="s">
        <v>293</v>
      </c>
    </row>
    <row r="281" spans="2:65" s="370" customFormat="1">
      <c r="B281" s="371"/>
      <c r="D281" s="372" t="s">
        <v>145</v>
      </c>
      <c r="E281" s="373" t="s">
        <v>406</v>
      </c>
      <c r="F281" s="374" t="s">
        <v>1016</v>
      </c>
      <c r="H281" s="375">
        <v>1</v>
      </c>
      <c r="I281" s="376"/>
      <c r="L281" s="371"/>
      <c r="M281" s="377"/>
      <c r="T281" s="378"/>
      <c r="AT281" s="373" t="s">
        <v>145</v>
      </c>
      <c r="AU281" s="373" t="s">
        <v>293</v>
      </c>
      <c r="AV281" s="370" t="s">
        <v>293</v>
      </c>
      <c r="AW281" s="370" t="s">
        <v>438</v>
      </c>
      <c r="AX281" s="370" t="s">
        <v>87</v>
      </c>
      <c r="AY281" s="373" t="s">
        <v>528</v>
      </c>
    </row>
    <row r="282" spans="2:65" s="242" customFormat="1" ht="24.2" customHeight="1">
      <c r="B282" s="352"/>
      <c r="C282" s="395" t="s">
        <v>706</v>
      </c>
      <c r="D282" s="395" t="s">
        <v>679</v>
      </c>
      <c r="E282" s="396" t="s">
        <v>1017</v>
      </c>
      <c r="F282" s="397" t="s">
        <v>1018</v>
      </c>
      <c r="G282" s="398" t="s">
        <v>292</v>
      </c>
      <c r="H282" s="399">
        <v>1</v>
      </c>
      <c r="I282" s="400"/>
      <c r="J282" s="401">
        <f>ROUND(I282*H282,2)</f>
        <v>0</v>
      </c>
      <c r="K282" s="397" t="s">
        <v>532</v>
      </c>
      <c r="L282" s="402"/>
      <c r="M282" s="403" t="s">
        <v>406</v>
      </c>
      <c r="N282" s="404" t="s">
        <v>445</v>
      </c>
      <c r="P282" s="362">
        <f>O282*H282</f>
        <v>0</v>
      </c>
      <c r="Q282" s="362">
        <v>1.6E-2</v>
      </c>
      <c r="R282" s="362">
        <f>Q282*H282</f>
        <v>1.6E-2</v>
      </c>
      <c r="S282" s="362">
        <v>0</v>
      </c>
      <c r="T282" s="363">
        <f>S282*H282</f>
        <v>0</v>
      </c>
      <c r="AR282" s="364" t="s">
        <v>95</v>
      </c>
      <c r="AT282" s="364" t="s">
        <v>679</v>
      </c>
      <c r="AU282" s="364" t="s">
        <v>293</v>
      </c>
      <c r="AY282" s="227" t="s">
        <v>528</v>
      </c>
      <c r="BE282" s="365">
        <f>IF(N282="základní",J282,0)</f>
        <v>0</v>
      </c>
      <c r="BF282" s="365">
        <f>IF(N282="snížená",J282,0)</f>
        <v>0</v>
      </c>
      <c r="BG282" s="365">
        <f>IF(N282="zákl. přenesená",J282,0)</f>
        <v>0</v>
      </c>
      <c r="BH282" s="365">
        <f>IF(N282="sníž. přenesená",J282,0)</f>
        <v>0</v>
      </c>
      <c r="BI282" s="365">
        <f>IF(N282="nulová",J282,0)</f>
        <v>0</v>
      </c>
      <c r="BJ282" s="227" t="s">
        <v>87</v>
      </c>
      <c r="BK282" s="365">
        <f>ROUND(I282*H282,2)</f>
        <v>0</v>
      </c>
      <c r="BL282" s="227" t="s">
        <v>91</v>
      </c>
      <c r="BM282" s="364" t="s">
        <v>1019</v>
      </c>
    </row>
    <row r="283" spans="2:65" s="242" customFormat="1" ht="44.25" customHeight="1">
      <c r="B283" s="352"/>
      <c r="C283" s="353" t="s">
        <v>711</v>
      </c>
      <c r="D283" s="353" t="s">
        <v>529</v>
      </c>
      <c r="E283" s="354" t="s">
        <v>1020</v>
      </c>
      <c r="F283" s="355" t="s">
        <v>1021</v>
      </c>
      <c r="G283" s="356" t="s">
        <v>292</v>
      </c>
      <c r="H283" s="357">
        <v>1</v>
      </c>
      <c r="I283" s="358"/>
      <c r="J283" s="359">
        <f>ROUND(I283*H283,2)</f>
        <v>0</v>
      </c>
      <c r="K283" s="355" t="s">
        <v>532</v>
      </c>
      <c r="L283" s="243"/>
      <c r="M283" s="360" t="s">
        <v>406</v>
      </c>
      <c r="N283" s="361" t="s">
        <v>445</v>
      </c>
      <c r="P283" s="362">
        <f>O283*H283</f>
        <v>0</v>
      </c>
      <c r="Q283" s="362">
        <v>1.7099999999999999E-3</v>
      </c>
      <c r="R283" s="362">
        <f>Q283*H283</f>
        <v>1.7099999999999999E-3</v>
      </c>
      <c r="S283" s="362">
        <v>0</v>
      </c>
      <c r="T283" s="363">
        <f>S283*H283</f>
        <v>0</v>
      </c>
      <c r="AR283" s="364" t="s">
        <v>91</v>
      </c>
      <c r="AT283" s="364" t="s">
        <v>529</v>
      </c>
      <c r="AU283" s="364" t="s">
        <v>293</v>
      </c>
      <c r="AY283" s="227" t="s">
        <v>528</v>
      </c>
      <c r="BE283" s="365">
        <f>IF(N283="základní",J283,0)</f>
        <v>0</v>
      </c>
      <c r="BF283" s="365">
        <f>IF(N283="snížená",J283,0)</f>
        <v>0</v>
      </c>
      <c r="BG283" s="365">
        <f>IF(N283="zákl. přenesená",J283,0)</f>
        <v>0</v>
      </c>
      <c r="BH283" s="365">
        <f>IF(N283="sníž. přenesená",J283,0)</f>
        <v>0</v>
      </c>
      <c r="BI283" s="365">
        <f>IF(N283="nulová",J283,0)</f>
        <v>0</v>
      </c>
      <c r="BJ283" s="227" t="s">
        <v>87</v>
      </c>
      <c r="BK283" s="365">
        <f>ROUND(I283*H283,2)</f>
        <v>0</v>
      </c>
      <c r="BL283" s="227" t="s">
        <v>91</v>
      </c>
      <c r="BM283" s="364" t="s">
        <v>1022</v>
      </c>
    </row>
    <row r="284" spans="2:65" s="242" customFormat="1">
      <c r="B284" s="243"/>
      <c r="D284" s="366" t="s">
        <v>534</v>
      </c>
      <c r="F284" s="367" t="s">
        <v>1023</v>
      </c>
      <c r="I284" s="368"/>
      <c r="L284" s="243"/>
      <c r="M284" s="369"/>
      <c r="T284" s="267"/>
      <c r="AT284" s="227" t="s">
        <v>534</v>
      </c>
      <c r="AU284" s="227" t="s">
        <v>293</v>
      </c>
    </row>
    <row r="285" spans="2:65" s="370" customFormat="1">
      <c r="B285" s="371"/>
      <c r="D285" s="372" t="s">
        <v>145</v>
      </c>
      <c r="E285" s="373" t="s">
        <v>406</v>
      </c>
      <c r="F285" s="374" t="s">
        <v>1016</v>
      </c>
      <c r="H285" s="375">
        <v>1</v>
      </c>
      <c r="I285" s="376"/>
      <c r="L285" s="371"/>
      <c r="M285" s="377"/>
      <c r="T285" s="378"/>
      <c r="AT285" s="373" t="s">
        <v>145</v>
      </c>
      <c r="AU285" s="373" t="s">
        <v>293</v>
      </c>
      <c r="AV285" s="370" t="s">
        <v>293</v>
      </c>
      <c r="AW285" s="370" t="s">
        <v>438</v>
      </c>
      <c r="AX285" s="370" t="s">
        <v>87</v>
      </c>
      <c r="AY285" s="373" t="s">
        <v>528</v>
      </c>
    </row>
    <row r="286" spans="2:65" s="242" customFormat="1" ht="24.2" customHeight="1">
      <c r="B286" s="352"/>
      <c r="C286" s="395" t="s">
        <v>716</v>
      </c>
      <c r="D286" s="395" t="s">
        <v>679</v>
      </c>
      <c r="E286" s="396" t="s">
        <v>1024</v>
      </c>
      <c r="F286" s="397" t="s">
        <v>1025</v>
      </c>
      <c r="G286" s="398" t="s">
        <v>292</v>
      </c>
      <c r="H286" s="399">
        <v>1</v>
      </c>
      <c r="I286" s="400"/>
      <c r="J286" s="401">
        <f>ROUND(I286*H286,2)</f>
        <v>0</v>
      </c>
      <c r="K286" s="397" t="s">
        <v>532</v>
      </c>
      <c r="L286" s="402"/>
      <c r="M286" s="403" t="s">
        <v>406</v>
      </c>
      <c r="N286" s="404" t="s">
        <v>445</v>
      </c>
      <c r="P286" s="362">
        <f>O286*H286</f>
        <v>0</v>
      </c>
      <c r="Q286" s="362">
        <v>1.9699999999999999E-2</v>
      </c>
      <c r="R286" s="362">
        <f>Q286*H286</f>
        <v>1.9699999999999999E-2</v>
      </c>
      <c r="S286" s="362">
        <v>0</v>
      </c>
      <c r="T286" s="363">
        <f>S286*H286</f>
        <v>0</v>
      </c>
      <c r="AR286" s="364" t="s">
        <v>95</v>
      </c>
      <c r="AT286" s="364" t="s">
        <v>679</v>
      </c>
      <c r="AU286" s="364" t="s">
        <v>293</v>
      </c>
      <c r="AY286" s="227" t="s">
        <v>528</v>
      </c>
      <c r="BE286" s="365">
        <f>IF(N286="základní",J286,0)</f>
        <v>0</v>
      </c>
      <c r="BF286" s="365">
        <f>IF(N286="snížená",J286,0)</f>
        <v>0</v>
      </c>
      <c r="BG286" s="365">
        <f>IF(N286="zákl. přenesená",J286,0)</f>
        <v>0</v>
      </c>
      <c r="BH286" s="365">
        <f>IF(N286="sníž. přenesená",J286,0)</f>
        <v>0</v>
      </c>
      <c r="BI286" s="365">
        <f>IF(N286="nulová",J286,0)</f>
        <v>0</v>
      </c>
      <c r="BJ286" s="227" t="s">
        <v>87</v>
      </c>
      <c r="BK286" s="365">
        <f>ROUND(I286*H286,2)</f>
        <v>0</v>
      </c>
      <c r="BL286" s="227" t="s">
        <v>91</v>
      </c>
      <c r="BM286" s="364" t="s">
        <v>1026</v>
      </c>
    </row>
    <row r="287" spans="2:65" s="242" customFormat="1" ht="44.25" customHeight="1">
      <c r="B287" s="352"/>
      <c r="C287" s="353" t="s">
        <v>722</v>
      </c>
      <c r="D287" s="353" t="s">
        <v>529</v>
      </c>
      <c r="E287" s="354" t="s">
        <v>1027</v>
      </c>
      <c r="F287" s="355" t="s">
        <v>1028</v>
      </c>
      <c r="G287" s="356" t="s">
        <v>201</v>
      </c>
      <c r="H287" s="357">
        <v>79.2</v>
      </c>
      <c r="I287" s="358"/>
      <c r="J287" s="359">
        <f>ROUND(I287*H287,2)</f>
        <v>0</v>
      </c>
      <c r="K287" s="355" t="s">
        <v>532</v>
      </c>
      <c r="L287" s="243"/>
      <c r="M287" s="360" t="s">
        <v>406</v>
      </c>
      <c r="N287" s="361" t="s">
        <v>445</v>
      </c>
      <c r="P287" s="362">
        <f>O287*H287</f>
        <v>0</v>
      </c>
      <c r="Q287" s="362">
        <v>0</v>
      </c>
      <c r="R287" s="362">
        <f>Q287*H287</f>
        <v>0</v>
      </c>
      <c r="S287" s="362">
        <v>0</v>
      </c>
      <c r="T287" s="363">
        <f>S287*H287</f>
        <v>0</v>
      </c>
      <c r="AR287" s="364" t="s">
        <v>91</v>
      </c>
      <c r="AT287" s="364" t="s">
        <v>529</v>
      </c>
      <c r="AU287" s="364" t="s">
        <v>293</v>
      </c>
      <c r="AY287" s="227" t="s">
        <v>528</v>
      </c>
      <c r="BE287" s="365">
        <f>IF(N287="základní",J287,0)</f>
        <v>0</v>
      </c>
      <c r="BF287" s="365">
        <f>IF(N287="snížená",J287,0)</f>
        <v>0</v>
      </c>
      <c r="BG287" s="365">
        <f>IF(N287="zákl. přenesená",J287,0)</f>
        <v>0</v>
      </c>
      <c r="BH287" s="365">
        <f>IF(N287="sníž. přenesená",J287,0)</f>
        <v>0</v>
      </c>
      <c r="BI287" s="365">
        <f>IF(N287="nulová",J287,0)</f>
        <v>0</v>
      </c>
      <c r="BJ287" s="227" t="s">
        <v>87</v>
      </c>
      <c r="BK287" s="365">
        <f>ROUND(I287*H287,2)</f>
        <v>0</v>
      </c>
      <c r="BL287" s="227" t="s">
        <v>91</v>
      </c>
      <c r="BM287" s="364" t="s">
        <v>1029</v>
      </c>
    </row>
    <row r="288" spans="2:65" s="242" customFormat="1">
      <c r="B288" s="243"/>
      <c r="D288" s="366" t="s">
        <v>534</v>
      </c>
      <c r="F288" s="367" t="s">
        <v>1030</v>
      </c>
      <c r="I288" s="368"/>
      <c r="L288" s="243"/>
      <c r="M288" s="369"/>
      <c r="T288" s="267"/>
      <c r="AT288" s="227" t="s">
        <v>534</v>
      </c>
      <c r="AU288" s="227" t="s">
        <v>293</v>
      </c>
    </row>
    <row r="289" spans="2:65" s="370" customFormat="1">
      <c r="B289" s="371"/>
      <c r="D289" s="372" t="s">
        <v>145</v>
      </c>
      <c r="E289" s="373" t="s">
        <v>406</v>
      </c>
      <c r="F289" s="374" t="s">
        <v>1031</v>
      </c>
      <c r="H289" s="375">
        <v>79.2</v>
      </c>
      <c r="I289" s="376"/>
      <c r="L289" s="371"/>
      <c r="M289" s="377"/>
      <c r="T289" s="378"/>
      <c r="AT289" s="373" t="s">
        <v>145</v>
      </c>
      <c r="AU289" s="373" t="s">
        <v>293</v>
      </c>
      <c r="AV289" s="370" t="s">
        <v>293</v>
      </c>
      <c r="AW289" s="370" t="s">
        <v>438</v>
      </c>
      <c r="AX289" s="370" t="s">
        <v>87</v>
      </c>
      <c r="AY289" s="373" t="s">
        <v>528</v>
      </c>
    </row>
    <row r="290" spans="2:65" s="242" customFormat="1" ht="24.2" customHeight="1">
      <c r="B290" s="352"/>
      <c r="C290" s="395" t="s">
        <v>727</v>
      </c>
      <c r="D290" s="395" t="s">
        <v>679</v>
      </c>
      <c r="E290" s="396" t="s">
        <v>1032</v>
      </c>
      <c r="F290" s="397" t="s">
        <v>1033</v>
      </c>
      <c r="G290" s="398" t="s">
        <v>201</v>
      </c>
      <c r="H290" s="399">
        <v>80.388000000000005</v>
      </c>
      <c r="I290" s="400"/>
      <c r="J290" s="401">
        <f>ROUND(I290*H290,2)</f>
        <v>0</v>
      </c>
      <c r="K290" s="397" t="s">
        <v>532</v>
      </c>
      <c r="L290" s="402"/>
      <c r="M290" s="403" t="s">
        <v>406</v>
      </c>
      <c r="N290" s="404" t="s">
        <v>445</v>
      </c>
      <c r="P290" s="362">
        <f>O290*H290</f>
        <v>0</v>
      </c>
      <c r="Q290" s="362">
        <v>3.1800000000000001E-3</v>
      </c>
      <c r="R290" s="362">
        <f>Q290*H290</f>
        <v>0.25563384</v>
      </c>
      <c r="S290" s="362">
        <v>0</v>
      </c>
      <c r="T290" s="363">
        <f>S290*H290</f>
        <v>0</v>
      </c>
      <c r="AR290" s="364" t="s">
        <v>95</v>
      </c>
      <c r="AT290" s="364" t="s">
        <v>679</v>
      </c>
      <c r="AU290" s="364" t="s">
        <v>293</v>
      </c>
      <c r="AY290" s="227" t="s">
        <v>528</v>
      </c>
      <c r="BE290" s="365">
        <f>IF(N290="základní",J290,0)</f>
        <v>0</v>
      </c>
      <c r="BF290" s="365">
        <f>IF(N290="snížená",J290,0)</f>
        <v>0</v>
      </c>
      <c r="BG290" s="365">
        <f>IF(N290="zákl. přenesená",J290,0)</f>
        <v>0</v>
      </c>
      <c r="BH290" s="365">
        <f>IF(N290="sníž. přenesená",J290,0)</f>
        <v>0</v>
      </c>
      <c r="BI290" s="365">
        <f>IF(N290="nulová",J290,0)</f>
        <v>0</v>
      </c>
      <c r="BJ290" s="227" t="s">
        <v>87</v>
      </c>
      <c r="BK290" s="365">
        <f>ROUND(I290*H290,2)</f>
        <v>0</v>
      </c>
      <c r="BL290" s="227" t="s">
        <v>91</v>
      </c>
      <c r="BM290" s="364" t="s">
        <v>1034</v>
      </c>
    </row>
    <row r="291" spans="2:65" s="370" customFormat="1">
      <c r="B291" s="371"/>
      <c r="D291" s="372" t="s">
        <v>145</v>
      </c>
      <c r="F291" s="374" t="s">
        <v>1035</v>
      </c>
      <c r="H291" s="375">
        <v>80.388000000000005</v>
      </c>
      <c r="I291" s="376"/>
      <c r="L291" s="371"/>
      <c r="M291" s="377"/>
      <c r="T291" s="378"/>
      <c r="AT291" s="373" t="s">
        <v>145</v>
      </c>
      <c r="AU291" s="373" t="s">
        <v>293</v>
      </c>
      <c r="AV291" s="370" t="s">
        <v>293</v>
      </c>
      <c r="AW291" s="370" t="s">
        <v>414</v>
      </c>
      <c r="AX291" s="370" t="s">
        <v>87</v>
      </c>
      <c r="AY291" s="373" t="s">
        <v>528</v>
      </c>
    </row>
    <row r="292" spans="2:65" s="242" customFormat="1" ht="24.2" customHeight="1">
      <c r="B292" s="352"/>
      <c r="C292" s="353" t="s">
        <v>732</v>
      </c>
      <c r="D292" s="353" t="s">
        <v>529</v>
      </c>
      <c r="E292" s="354" t="s">
        <v>1036</v>
      </c>
      <c r="F292" s="355" t="s">
        <v>1037</v>
      </c>
      <c r="G292" s="356" t="s">
        <v>292</v>
      </c>
      <c r="H292" s="357">
        <v>1</v>
      </c>
      <c r="I292" s="358"/>
      <c r="J292" s="359">
        <f>ROUND(I292*H292,2)</f>
        <v>0</v>
      </c>
      <c r="K292" s="355" t="s">
        <v>532</v>
      </c>
      <c r="L292" s="243"/>
      <c r="M292" s="360" t="s">
        <v>406</v>
      </c>
      <c r="N292" s="361" t="s">
        <v>445</v>
      </c>
      <c r="P292" s="362">
        <f>O292*H292</f>
        <v>0</v>
      </c>
      <c r="Q292" s="362">
        <v>1.3600000000000001E-3</v>
      </c>
      <c r="R292" s="362">
        <f>Q292*H292</f>
        <v>1.3600000000000001E-3</v>
      </c>
      <c r="S292" s="362">
        <v>0</v>
      </c>
      <c r="T292" s="363">
        <f>S292*H292</f>
        <v>0</v>
      </c>
      <c r="AR292" s="364" t="s">
        <v>91</v>
      </c>
      <c r="AT292" s="364" t="s">
        <v>529</v>
      </c>
      <c r="AU292" s="364" t="s">
        <v>293</v>
      </c>
      <c r="AY292" s="227" t="s">
        <v>528</v>
      </c>
      <c r="BE292" s="365">
        <f>IF(N292="základní",J292,0)</f>
        <v>0</v>
      </c>
      <c r="BF292" s="365">
        <f>IF(N292="snížená",J292,0)</f>
        <v>0</v>
      </c>
      <c r="BG292" s="365">
        <f>IF(N292="zákl. přenesená",J292,0)</f>
        <v>0</v>
      </c>
      <c r="BH292" s="365">
        <f>IF(N292="sníž. přenesená",J292,0)</f>
        <v>0</v>
      </c>
      <c r="BI292" s="365">
        <f>IF(N292="nulová",J292,0)</f>
        <v>0</v>
      </c>
      <c r="BJ292" s="227" t="s">
        <v>87</v>
      </c>
      <c r="BK292" s="365">
        <f>ROUND(I292*H292,2)</f>
        <v>0</v>
      </c>
      <c r="BL292" s="227" t="s">
        <v>91</v>
      </c>
      <c r="BM292" s="364" t="s">
        <v>1038</v>
      </c>
    </row>
    <row r="293" spans="2:65" s="242" customFormat="1">
      <c r="B293" s="243"/>
      <c r="D293" s="366" t="s">
        <v>534</v>
      </c>
      <c r="F293" s="367" t="s">
        <v>1039</v>
      </c>
      <c r="I293" s="368"/>
      <c r="L293" s="243"/>
      <c r="M293" s="369"/>
      <c r="T293" s="267"/>
      <c r="AT293" s="227" t="s">
        <v>534</v>
      </c>
      <c r="AU293" s="227" t="s">
        <v>293</v>
      </c>
    </row>
    <row r="294" spans="2:65" s="370" customFormat="1">
      <c r="B294" s="371"/>
      <c r="D294" s="372" t="s">
        <v>145</v>
      </c>
      <c r="E294" s="373" t="s">
        <v>406</v>
      </c>
      <c r="F294" s="374" t="s">
        <v>1016</v>
      </c>
      <c r="H294" s="375">
        <v>1</v>
      </c>
      <c r="I294" s="376"/>
      <c r="L294" s="371"/>
      <c r="M294" s="377"/>
      <c r="T294" s="378"/>
      <c r="AT294" s="373" t="s">
        <v>145</v>
      </c>
      <c r="AU294" s="373" t="s">
        <v>293</v>
      </c>
      <c r="AV294" s="370" t="s">
        <v>293</v>
      </c>
      <c r="AW294" s="370" t="s">
        <v>438</v>
      </c>
      <c r="AX294" s="370" t="s">
        <v>87</v>
      </c>
      <c r="AY294" s="373" t="s">
        <v>528</v>
      </c>
    </row>
    <row r="295" spans="2:65" s="242" customFormat="1" ht="24.2" customHeight="1">
      <c r="B295" s="352"/>
      <c r="C295" s="395" t="s">
        <v>738</v>
      </c>
      <c r="D295" s="395" t="s">
        <v>679</v>
      </c>
      <c r="E295" s="396" t="s">
        <v>1040</v>
      </c>
      <c r="F295" s="397" t="s">
        <v>1041</v>
      </c>
      <c r="G295" s="398" t="s">
        <v>292</v>
      </c>
      <c r="H295" s="399">
        <v>1</v>
      </c>
      <c r="I295" s="400"/>
      <c r="J295" s="401">
        <f>ROUND(I295*H295,2)</f>
        <v>0</v>
      </c>
      <c r="K295" s="397" t="s">
        <v>532</v>
      </c>
      <c r="L295" s="402"/>
      <c r="M295" s="403" t="s">
        <v>406</v>
      </c>
      <c r="N295" s="404" t="s">
        <v>445</v>
      </c>
      <c r="P295" s="362">
        <f>O295*H295</f>
        <v>0</v>
      </c>
      <c r="Q295" s="362">
        <v>4.2999999999999997E-2</v>
      </c>
      <c r="R295" s="362">
        <f>Q295*H295</f>
        <v>4.2999999999999997E-2</v>
      </c>
      <c r="S295" s="362">
        <v>0</v>
      </c>
      <c r="T295" s="363">
        <f>S295*H295</f>
        <v>0</v>
      </c>
      <c r="AR295" s="364" t="s">
        <v>95</v>
      </c>
      <c r="AT295" s="364" t="s">
        <v>679</v>
      </c>
      <c r="AU295" s="364" t="s">
        <v>293</v>
      </c>
      <c r="AY295" s="227" t="s">
        <v>528</v>
      </c>
      <c r="BE295" s="365">
        <f>IF(N295="základní",J295,0)</f>
        <v>0</v>
      </c>
      <c r="BF295" s="365">
        <f>IF(N295="snížená",J295,0)</f>
        <v>0</v>
      </c>
      <c r="BG295" s="365">
        <f>IF(N295="zákl. přenesená",J295,0)</f>
        <v>0</v>
      </c>
      <c r="BH295" s="365">
        <f>IF(N295="sníž. přenesená",J295,0)</f>
        <v>0</v>
      </c>
      <c r="BI295" s="365">
        <f>IF(N295="nulová",J295,0)</f>
        <v>0</v>
      </c>
      <c r="BJ295" s="227" t="s">
        <v>87</v>
      </c>
      <c r="BK295" s="365">
        <f>ROUND(I295*H295,2)</f>
        <v>0</v>
      </c>
      <c r="BL295" s="227" t="s">
        <v>91</v>
      </c>
      <c r="BM295" s="364" t="s">
        <v>1042</v>
      </c>
    </row>
    <row r="296" spans="2:65" s="242" customFormat="1" ht="49.15" customHeight="1">
      <c r="B296" s="352"/>
      <c r="C296" s="353" t="s">
        <v>742</v>
      </c>
      <c r="D296" s="353" t="s">
        <v>529</v>
      </c>
      <c r="E296" s="354" t="s">
        <v>1043</v>
      </c>
      <c r="F296" s="355" t="s">
        <v>1044</v>
      </c>
      <c r="G296" s="356" t="s">
        <v>292</v>
      </c>
      <c r="H296" s="357">
        <v>2</v>
      </c>
      <c r="I296" s="358"/>
      <c r="J296" s="359">
        <f>ROUND(I296*H296,2)</f>
        <v>0</v>
      </c>
      <c r="K296" s="355" t="s">
        <v>532</v>
      </c>
      <c r="L296" s="243"/>
      <c r="M296" s="360" t="s">
        <v>406</v>
      </c>
      <c r="N296" s="361" t="s">
        <v>445</v>
      </c>
      <c r="P296" s="362">
        <f>O296*H296</f>
        <v>0</v>
      </c>
      <c r="Q296" s="362">
        <v>1.65E-3</v>
      </c>
      <c r="R296" s="362">
        <f>Q296*H296</f>
        <v>3.3E-3</v>
      </c>
      <c r="S296" s="362">
        <v>0</v>
      </c>
      <c r="T296" s="363">
        <f>S296*H296</f>
        <v>0</v>
      </c>
      <c r="AR296" s="364" t="s">
        <v>91</v>
      </c>
      <c r="AT296" s="364" t="s">
        <v>529</v>
      </c>
      <c r="AU296" s="364" t="s">
        <v>293</v>
      </c>
      <c r="AY296" s="227" t="s">
        <v>528</v>
      </c>
      <c r="BE296" s="365">
        <f>IF(N296="základní",J296,0)</f>
        <v>0</v>
      </c>
      <c r="BF296" s="365">
        <f>IF(N296="snížená",J296,0)</f>
        <v>0</v>
      </c>
      <c r="BG296" s="365">
        <f>IF(N296="zákl. přenesená",J296,0)</f>
        <v>0</v>
      </c>
      <c r="BH296" s="365">
        <f>IF(N296="sníž. přenesená",J296,0)</f>
        <v>0</v>
      </c>
      <c r="BI296" s="365">
        <f>IF(N296="nulová",J296,0)</f>
        <v>0</v>
      </c>
      <c r="BJ296" s="227" t="s">
        <v>87</v>
      </c>
      <c r="BK296" s="365">
        <f>ROUND(I296*H296,2)</f>
        <v>0</v>
      </c>
      <c r="BL296" s="227" t="s">
        <v>91</v>
      </c>
      <c r="BM296" s="364" t="s">
        <v>1045</v>
      </c>
    </row>
    <row r="297" spans="2:65" s="242" customFormat="1">
      <c r="B297" s="243"/>
      <c r="D297" s="366" t="s">
        <v>534</v>
      </c>
      <c r="F297" s="367" t="s">
        <v>1046</v>
      </c>
      <c r="I297" s="368"/>
      <c r="L297" s="243"/>
      <c r="M297" s="369"/>
      <c r="T297" s="267"/>
      <c r="AT297" s="227" t="s">
        <v>534</v>
      </c>
      <c r="AU297" s="227" t="s">
        <v>293</v>
      </c>
    </row>
    <row r="298" spans="2:65" s="370" customFormat="1">
      <c r="B298" s="371"/>
      <c r="D298" s="372" t="s">
        <v>145</v>
      </c>
      <c r="E298" s="373" t="s">
        <v>406</v>
      </c>
      <c r="F298" s="374" t="s">
        <v>1047</v>
      </c>
      <c r="H298" s="375">
        <v>2</v>
      </c>
      <c r="I298" s="376"/>
      <c r="L298" s="371"/>
      <c r="M298" s="377"/>
      <c r="T298" s="378"/>
      <c r="AT298" s="373" t="s">
        <v>145</v>
      </c>
      <c r="AU298" s="373" t="s">
        <v>293</v>
      </c>
      <c r="AV298" s="370" t="s">
        <v>293</v>
      </c>
      <c r="AW298" s="370" t="s">
        <v>438</v>
      </c>
      <c r="AX298" s="370" t="s">
        <v>87</v>
      </c>
      <c r="AY298" s="373" t="s">
        <v>528</v>
      </c>
    </row>
    <row r="299" spans="2:65" s="242" customFormat="1" ht="24.2" customHeight="1">
      <c r="B299" s="352"/>
      <c r="C299" s="395" t="s">
        <v>748</v>
      </c>
      <c r="D299" s="395" t="s">
        <v>679</v>
      </c>
      <c r="E299" s="396" t="s">
        <v>1048</v>
      </c>
      <c r="F299" s="397" t="s">
        <v>1049</v>
      </c>
      <c r="G299" s="398" t="s">
        <v>292</v>
      </c>
      <c r="H299" s="399">
        <v>2</v>
      </c>
      <c r="I299" s="400"/>
      <c r="J299" s="401">
        <f>ROUND(I299*H299,2)</f>
        <v>0</v>
      </c>
      <c r="K299" s="397" t="s">
        <v>406</v>
      </c>
      <c r="L299" s="402"/>
      <c r="M299" s="403" t="s">
        <v>406</v>
      </c>
      <c r="N299" s="404" t="s">
        <v>445</v>
      </c>
      <c r="P299" s="362">
        <f>O299*H299</f>
        <v>0</v>
      </c>
      <c r="Q299" s="362">
        <v>2.2120000000000001E-2</v>
      </c>
      <c r="R299" s="362">
        <f>Q299*H299</f>
        <v>4.4240000000000002E-2</v>
      </c>
      <c r="S299" s="362">
        <v>0</v>
      </c>
      <c r="T299" s="363">
        <f>S299*H299</f>
        <v>0</v>
      </c>
      <c r="AR299" s="364" t="s">
        <v>95</v>
      </c>
      <c r="AT299" s="364" t="s">
        <v>679</v>
      </c>
      <c r="AU299" s="364" t="s">
        <v>293</v>
      </c>
      <c r="AY299" s="227" t="s">
        <v>528</v>
      </c>
      <c r="BE299" s="365">
        <f>IF(N299="základní",J299,0)</f>
        <v>0</v>
      </c>
      <c r="BF299" s="365">
        <f>IF(N299="snížená",J299,0)</f>
        <v>0</v>
      </c>
      <c r="BG299" s="365">
        <f>IF(N299="zákl. přenesená",J299,0)</f>
        <v>0</v>
      </c>
      <c r="BH299" s="365">
        <f>IF(N299="sníž. přenesená",J299,0)</f>
        <v>0</v>
      </c>
      <c r="BI299" s="365">
        <f>IF(N299="nulová",J299,0)</f>
        <v>0</v>
      </c>
      <c r="BJ299" s="227" t="s">
        <v>87</v>
      </c>
      <c r="BK299" s="365">
        <f>ROUND(I299*H299,2)</f>
        <v>0</v>
      </c>
      <c r="BL299" s="227" t="s">
        <v>91</v>
      </c>
      <c r="BM299" s="364" t="s">
        <v>1050</v>
      </c>
    </row>
    <row r="300" spans="2:65" s="242" customFormat="1" ht="24.2" customHeight="1">
      <c r="B300" s="352"/>
      <c r="C300" s="395" t="s">
        <v>752</v>
      </c>
      <c r="D300" s="395" t="s">
        <v>679</v>
      </c>
      <c r="E300" s="396" t="s">
        <v>1051</v>
      </c>
      <c r="F300" s="397" t="s">
        <v>1052</v>
      </c>
      <c r="G300" s="398" t="s">
        <v>292</v>
      </c>
      <c r="H300" s="399">
        <v>2</v>
      </c>
      <c r="I300" s="400"/>
      <c r="J300" s="401">
        <f>ROUND(I300*H300,2)</f>
        <v>0</v>
      </c>
      <c r="K300" s="397" t="s">
        <v>406</v>
      </c>
      <c r="L300" s="402"/>
      <c r="M300" s="403" t="s">
        <v>406</v>
      </c>
      <c r="N300" s="404" t="s">
        <v>445</v>
      </c>
      <c r="P300" s="362">
        <f>O300*H300</f>
        <v>0</v>
      </c>
      <c r="Q300" s="362">
        <v>5.45E-3</v>
      </c>
      <c r="R300" s="362">
        <f>Q300*H300</f>
        <v>1.09E-2</v>
      </c>
      <c r="S300" s="362">
        <v>0</v>
      </c>
      <c r="T300" s="363">
        <f>S300*H300</f>
        <v>0</v>
      </c>
      <c r="AR300" s="364" t="s">
        <v>95</v>
      </c>
      <c r="AT300" s="364" t="s">
        <v>679</v>
      </c>
      <c r="AU300" s="364" t="s">
        <v>293</v>
      </c>
      <c r="AY300" s="227" t="s">
        <v>528</v>
      </c>
      <c r="BE300" s="365">
        <f>IF(N300="základní",J300,0)</f>
        <v>0</v>
      </c>
      <c r="BF300" s="365">
        <f>IF(N300="snížená",J300,0)</f>
        <v>0</v>
      </c>
      <c r="BG300" s="365">
        <f>IF(N300="zákl. přenesená",J300,0)</f>
        <v>0</v>
      </c>
      <c r="BH300" s="365">
        <f>IF(N300="sníž. přenesená",J300,0)</f>
        <v>0</v>
      </c>
      <c r="BI300" s="365">
        <f>IF(N300="nulová",J300,0)</f>
        <v>0</v>
      </c>
      <c r="BJ300" s="227" t="s">
        <v>87</v>
      </c>
      <c r="BK300" s="365">
        <f>ROUND(I300*H300,2)</f>
        <v>0</v>
      </c>
      <c r="BL300" s="227" t="s">
        <v>91</v>
      </c>
      <c r="BM300" s="364" t="s">
        <v>1053</v>
      </c>
    </row>
    <row r="301" spans="2:65" s="242" customFormat="1" ht="37.9" customHeight="1">
      <c r="B301" s="352"/>
      <c r="C301" s="353" t="s">
        <v>758</v>
      </c>
      <c r="D301" s="353" t="s">
        <v>529</v>
      </c>
      <c r="E301" s="354" t="s">
        <v>1054</v>
      </c>
      <c r="F301" s="355" t="s">
        <v>1055</v>
      </c>
      <c r="G301" s="356" t="s">
        <v>292</v>
      </c>
      <c r="H301" s="357">
        <v>2</v>
      </c>
      <c r="I301" s="358"/>
      <c r="J301" s="359">
        <f>ROUND(I301*H301,2)</f>
        <v>0</v>
      </c>
      <c r="K301" s="355" t="s">
        <v>532</v>
      </c>
      <c r="L301" s="243"/>
      <c r="M301" s="360" t="s">
        <v>406</v>
      </c>
      <c r="N301" s="361" t="s">
        <v>445</v>
      </c>
      <c r="P301" s="362">
        <f>O301*H301</f>
        <v>0</v>
      </c>
      <c r="Q301" s="362">
        <v>1.7600000000000001E-3</v>
      </c>
      <c r="R301" s="362">
        <f>Q301*H301</f>
        <v>3.5200000000000001E-3</v>
      </c>
      <c r="S301" s="362">
        <v>0</v>
      </c>
      <c r="T301" s="363">
        <f>S301*H301</f>
        <v>0</v>
      </c>
      <c r="AR301" s="364" t="s">
        <v>91</v>
      </c>
      <c r="AT301" s="364" t="s">
        <v>529</v>
      </c>
      <c r="AU301" s="364" t="s">
        <v>293</v>
      </c>
      <c r="AY301" s="227" t="s">
        <v>528</v>
      </c>
      <c r="BE301" s="365">
        <f>IF(N301="základní",J301,0)</f>
        <v>0</v>
      </c>
      <c r="BF301" s="365">
        <f>IF(N301="snížená",J301,0)</f>
        <v>0</v>
      </c>
      <c r="BG301" s="365">
        <f>IF(N301="zákl. přenesená",J301,0)</f>
        <v>0</v>
      </c>
      <c r="BH301" s="365">
        <f>IF(N301="sníž. přenesená",J301,0)</f>
        <v>0</v>
      </c>
      <c r="BI301" s="365">
        <f>IF(N301="nulová",J301,0)</f>
        <v>0</v>
      </c>
      <c r="BJ301" s="227" t="s">
        <v>87</v>
      </c>
      <c r="BK301" s="365">
        <f>ROUND(I301*H301,2)</f>
        <v>0</v>
      </c>
      <c r="BL301" s="227" t="s">
        <v>91</v>
      </c>
      <c r="BM301" s="364" t="s">
        <v>1056</v>
      </c>
    </row>
    <row r="302" spans="2:65" s="242" customFormat="1">
      <c r="B302" s="243"/>
      <c r="D302" s="366" t="s">
        <v>534</v>
      </c>
      <c r="F302" s="367" t="s">
        <v>1057</v>
      </c>
      <c r="I302" s="368"/>
      <c r="L302" s="243"/>
      <c r="M302" s="369"/>
      <c r="T302" s="267"/>
      <c r="AT302" s="227" t="s">
        <v>534</v>
      </c>
      <c r="AU302" s="227" t="s">
        <v>293</v>
      </c>
    </row>
    <row r="303" spans="2:65" s="370" customFormat="1">
      <c r="B303" s="371"/>
      <c r="D303" s="372" t="s">
        <v>145</v>
      </c>
      <c r="E303" s="373" t="s">
        <v>406</v>
      </c>
      <c r="F303" s="374" t="s">
        <v>1058</v>
      </c>
      <c r="H303" s="375">
        <v>2</v>
      </c>
      <c r="I303" s="376"/>
      <c r="L303" s="371"/>
      <c r="M303" s="377"/>
      <c r="T303" s="378"/>
      <c r="AT303" s="373" t="s">
        <v>145</v>
      </c>
      <c r="AU303" s="373" t="s">
        <v>293</v>
      </c>
      <c r="AV303" s="370" t="s">
        <v>293</v>
      </c>
      <c r="AW303" s="370" t="s">
        <v>438</v>
      </c>
      <c r="AX303" s="370" t="s">
        <v>87</v>
      </c>
      <c r="AY303" s="373" t="s">
        <v>528</v>
      </c>
    </row>
    <row r="304" spans="2:65" s="242" customFormat="1" ht="24.2" customHeight="1">
      <c r="B304" s="352"/>
      <c r="C304" s="395" t="s">
        <v>762</v>
      </c>
      <c r="D304" s="395" t="s">
        <v>679</v>
      </c>
      <c r="E304" s="396" t="s">
        <v>1059</v>
      </c>
      <c r="F304" s="397" t="s">
        <v>1060</v>
      </c>
      <c r="G304" s="398" t="s">
        <v>292</v>
      </c>
      <c r="H304" s="399">
        <v>2</v>
      </c>
      <c r="I304" s="400"/>
      <c r="J304" s="401">
        <f>ROUND(I304*H304,2)</f>
        <v>0</v>
      </c>
      <c r="K304" s="397" t="s">
        <v>532</v>
      </c>
      <c r="L304" s="402"/>
      <c r="M304" s="403" t="s">
        <v>406</v>
      </c>
      <c r="N304" s="404" t="s">
        <v>445</v>
      </c>
      <c r="P304" s="362">
        <f>O304*H304</f>
        <v>0</v>
      </c>
      <c r="Q304" s="362">
        <v>0.01</v>
      </c>
      <c r="R304" s="362">
        <f>Q304*H304</f>
        <v>0.02</v>
      </c>
      <c r="S304" s="362">
        <v>0</v>
      </c>
      <c r="T304" s="363">
        <f>S304*H304</f>
        <v>0</v>
      </c>
      <c r="AR304" s="364" t="s">
        <v>95</v>
      </c>
      <c r="AT304" s="364" t="s">
        <v>679</v>
      </c>
      <c r="AU304" s="364" t="s">
        <v>293</v>
      </c>
      <c r="AY304" s="227" t="s">
        <v>528</v>
      </c>
      <c r="BE304" s="365">
        <f>IF(N304="základní",J304,0)</f>
        <v>0</v>
      </c>
      <c r="BF304" s="365">
        <f>IF(N304="snížená",J304,0)</f>
        <v>0</v>
      </c>
      <c r="BG304" s="365">
        <f>IF(N304="zákl. přenesená",J304,0)</f>
        <v>0</v>
      </c>
      <c r="BH304" s="365">
        <f>IF(N304="sníž. přenesená",J304,0)</f>
        <v>0</v>
      </c>
      <c r="BI304" s="365">
        <f>IF(N304="nulová",J304,0)</f>
        <v>0</v>
      </c>
      <c r="BJ304" s="227" t="s">
        <v>87</v>
      </c>
      <c r="BK304" s="365">
        <f>ROUND(I304*H304,2)</f>
        <v>0</v>
      </c>
      <c r="BL304" s="227" t="s">
        <v>91</v>
      </c>
      <c r="BM304" s="364" t="s">
        <v>1061</v>
      </c>
    </row>
    <row r="305" spans="2:65" s="242" customFormat="1" ht="21.75" customHeight="1">
      <c r="B305" s="352"/>
      <c r="C305" s="353" t="s">
        <v>768</v>
      </c>
      <c r="D305" s="353" t="s">
        <v>529</v>
      </c>
      <c r="E305" s="354" t="s">
        <v>1062</v>
      </c>
      <c r="F305" s="355" t="s">
        <v>1063</v>
      </c>
      <c r="G305" s="356" t="s">
        <v>201</v>
      </c>
      <c r="H305" s="357">
        <v>79.2</v>
      </c>
      <c r="I305" s="358"/>
      <c r="J305" s="359">
        <f>ROUND(I305*H305,2)</f>
        <v>0</v>
      </c>
      <c r="K305" s="355" t="s">
        <v>532</v>
      </c>
      <c r="L305" s="243"/>
      <c r="M305" s="360" t="s">
        <v>406</v>
      </c>
      <c r="N305" s="361" t="s">
        <v>445</v>
      </c>
      <c r="P305" s="362">
        <f>O305*H305</f>
        <v>0</v>
      </c>
      <c r="Q305" s="362">
        <v>0</v>
      </c>
      <c r="R305" s="362">
        <f>Q305*H305</f>
        <v>0</v>
      </c>
      <c r="S305" s="362">
        <v>0</v>
      </c>
      <c r="T305" s="363">
        <f>S305*H305</f>
        <v>0</v>
      </c>
      <c r="AR305" s="364" t="s">
        <v>91</v>
      </c>
      <c r="AT305" s="364" t="s">
        <v>529</v>
      </c>
      <c r="AU305" s="364" t="s">
        <v>293</v>
      </c>
      <c r="AY305" s="227" t="s">
        <v>528</v>
      </c>
      <c r="BE305" s="365">
        <f>IF(N305="základní",J305,0)</f>
        <v>0</v>
      </c>
      <c r="BF305" s="365">
        <f>IF(N305="snížená",J305,0)</f>
        <v>0</v>
      </c>
      <c r="BG305" s="365">
        <f>IF(N305="zákl. přenesená",J305,0)</f>
        <v>0</v>
      </c>
      <c r="BH305" s="365">
        <f>IF(N305="sníž. přenesená",J305,0)</f>
        <v>0</v>
      </c>
      <c r="BI305" s="365">
        <f>IF(N305="nulová",J305,0)</f>
        <v>0</v>
      </c>
      <c r="BJ305" s="227" t="s">
        <v>87</v>
      </c>
      <c r="BK305" s="365">
        <f>ROUND(I305*H305,2)</f>
        <v>0</v>
      </c>
      <c r="BL305" s="227" t="s">
        <v>91</v>
      </c>
      <c r="BM305" s="364" t="s">
        <v>1064</v>
      </c>
    </row>
    <row r="306" spans="2:65" s="242" customFormat="1">
      <c r="B306" s="243"/>
      <c r="D306" s="366" t="s">
        <v>534</v>
      </c>
      <c r="F306" s="367" t="s">
        <v>1065</v>
      </c>
      <c r="I306" s="368"/>
      <c r="L306" s="243"/>
      <c r="M306" s="369"/>
      <c r="T306" s="267"/>
      <c r="AT306" s="227" t="s">
        <v>534</v>
      </c>
      <c r="AU306" s="227" t="s">
        <v>293</v>
      </c>
    </row>
    <row r="307" spans="2:65" s="370" customFormat="1">
      <c r="B307" s="371"/>
      <c r="D307" s="372" t="s">
        <v>145</v>
      </c>
      <c r="E307" s="373" t="s">
        <v>406</v>
      </c>
      <c r="F307" s="374" t="s">
        <v>1031</v>
      </c>
      <c r="H307" s="375">
        <v>79.2</v>
      </c>
      <c r="I307" s="376"/>
      <c r="L307" s="371"/>
      <c r="M307" s="377"/>
      <c r="T307" s="378"/>
      <c r="AT307" s="373" t="s">
        <v>145</v>
      </c>
      <c r="AU307" s="373" t="s">
        <v>293</v>
      </c>
      <c r="AV307" s="370" t="s">
        <v>293</v>
      </c>
      <c r="AW307" s="370" t="s">
        <v>438</v>
      </c>
      <c r="AX307" s="370" t="s">
        <v>87</v>
      </c>
      <c r="AY307" s="373" t="s">
        <v>528</v>
      </c>
    </row>
    <row r="308" spans="2:65" s="242" customFormat="1" ht="24.2" customHeight="1">
      <c r="B308" s="352"/>
      <c r="C308" s="353" t="s">
        <v>772</v>
      </c>
      <c r="D308" s="353" t="s">
        <v>529</v>
      </c>
      <c r="E308" s="354" t="s">
        <v>1066</v>
      </c>
      <c r="F308" s="355" t="s">
        <v>1067</v>
      </c>
      <c r="G308" s="356" t="s">
        <v>201</v>
      </c>
      <c r="H308" s="357">
        <v>79.2</v>
      </c>
      <c r="I308" s="358"/>
      <c r="J308" s="359">
        <f>ROUND(I308*H308,2)</f>
        <v>0</v>
      </c>
      <c r="K308" s="355" t="s">
        <v>532</v>
      </c>
      <c r="L308" s="243"/>
      <c r="M308" s="360" t="s">
        <v>406</v>
      </c>
      <c r="N308" s="361" t="s">
        <v>445</v>
      </c>
      <c r="P308" s="362">
        <f>O308*H308</f>
        <v>0</v>
      </c>
      <c r="Q308" s="362">
        <v>0</v>
      </c>
      <c r="R308" s="362">
        <f>Q308*H308</f>
        <v>0</v>
      </c>
      <c r="S308" s="362">
        <v>0</v>
      </c>
      <c r="T308" s="363">
        <f>S308*H308</f>
        <v>0</v>
      </c>
      <c r="AR308" s="364" t="s">
        <v>91</v>
      </c>
      <c r="AT308" s="364" t="s">
        <v>529</v>
      </c>
      <c r="AU308" s="364" t="s">
        <v>293</v>
      </c>
      <c r="AY308" s="227" t="s">
        <v>528</v>
      </c>
      <c r="BE308" s="365">
        <f>IF(N308="základní",J308,0)</f>
        <v>0</v>
      </c>
      <c r="BF308" s="365">
        <f>IF(N308="snížená",J308,0)</f>
        <v>0</v>
      </c>
      <c r="BG308" s="365">
        <f>IF(N308="zákl. přenesená",J308,0)</f>
        <v>0</v>
      </c>
      <c r="BH308" s="365">
        <f>IF(N308="sníž. přenesená",J308,0)</f>
        <v>0</v>
      </c>
      <c r="BI308" s="365">
        <f>IF(N308="nulová",J308,0)</f>
        <v>0</v>
      </c>
      <c r="BJ308" s="227" t="s">
        <v>87</v>
      </c>
      <c r="BK308" s="365">
        <f>ROUND(I308*H308,2)</f>
        <v>0</v>
      </c>
      <c r="BL308" s="227" t="s">
        <v>91</v>
      </c>
      <c r="BM308" s="364" t="s">
        <v>1068</v>
      </c>
    </row>
    <row r="309" spans="2:65" s="242" customFormat="1">
      <c r="B309" s="243"/>
      <c r="D309" s="366" t="s">
        <v>534</v>
      </c>
      <c r="F309" s="367" t="s">
        <v>1069</v>
      </c>
      <c r="I309" s="368"/>
      <c r="L309" s="243"/>
      <c r="M309" s="369"/>
      <c r="T309" s="267"/>
      <c r="AT309" s="227" t="s">
        <v>534</v>
      </c>
      <c r="AU309" s="227" t="s">
        <v>293</v>
      </c>
    </row>
    <row r="310" spans="2:65" s="370" customFormat="1">
      <c r="B310" s="371"/>
      <c r="D310" s="372" t="s">
        <v>145</v>
      </c>
      <c r="E310" s="373" t="s">
        <v>406</v>
      </c>
      <c r="F310" s="374" t="s">
        <v>1070</v>
      </c>
      <c r="H310" s="375">
        <v>79.2</v>
      </c>
      <c r="I310" s="376"/>
      <c r="L310" s="371"/>
      <c r="M310" s="377"/>
      <c r="T310" s="378"/>
      <c r="AT310" s="373" t="s">
        <v>145</v>
      </c>
      <c r="AU310" s="373" t="s">
        <v>293</v>
      </c>
      <c r="AV310" s="370" t="s">
        <v>293</v>
      </c>
      <c r="AW310" s="370" t="s">
        <v>438</v>
      </c>
      <c r="AX310" s="370" t="s">
        <v>87</v>
      </c>
      <c r="AY310" s="373" t="s">
        <v>528</v>
      </c>
    </row>
    <row r="311" spans="2:65" s="242" customFormat="1" ht="16.5" customHeight="1">
      <c r="B311" s="352"/>
      <c r="C311" s="353" t="s">
        <v>778</v>
      </c>
      <c r="D311" s="353" t="s">
        <v>529</v>
      </c>
      <c r="E311" s="354" t="s">
        <v>1071</v>
      </c>
      <c r="F311" s="355" t="s">
        <v>1072</v>
      </c>
      <c r="G311" s="356" t="s">
        <v>292</v>
      </c>
      <c r="H311" s="357">
        <v>2</v>
      </c>
      <c r="I311" s="358"/>
      <c r="J311" s="359">
        <f>ROUND(I311*H311,2)</f>
        <v>0</v>
      </c>
      <c r="K311" s="355" t="s">
        <v>532</v>
      </c>
      <c r="L311" s="243"/>
      <c r="M311" s="360" t="s">
        <v>406</v>
      </c>
      <c r="N311" s="361" t="s">
        <v>445</v>
      </c>
      <c r="P311" s="362">
        <f>O311*H311</f>
        <v>0</v>
      </c>
      <c r="Q311" s="362">
        <v>0.04</v>
      </c>
      <c r="R311" s="362">
        <f>Q311*H311</f>
        <v>0.08</v>
      </c>
      <c r="S311" s="362">
        <v>0</v>
      </c>
      <c r="T311" s="363">
        <f>S311*H311</f>
        <v>0</v>
      </c>
      <c r="AR311" s="364" t="s">
        <v>91</v>
      </c>
      <c r="AT311" s="364" t="s">
        <v>529</v>
      </c>
      <c r="AU311" s="364" t="s">
        <v>293</v>
      </c>
      <c r="AY311" s="227" t="s">
        <v>528</v>
      </c>
      <c r="BE311" s="365">
        <f>IF(N311="základní",J311,0)</f>
        <v>0</v>
      </c>
      <c r="BF311" s="365">
        <f>IF(N311="snížená",J311,0)</f>
        <v>0</v>
      </c>
      <c r="BG311" s="365">
        <f>IF(N311="zákl. přenesená",J311,0)</f>
        <v>0</v>
      </c>
      <c r="BH311" s="365">
        <f>IF(N311="sníž. přenesená",J311,0)</f>
        <v>0</v>
      </c>
      <c r="BI311" s="365">
        <f>IF(N311="nulová",J311,0)</f>
        <v>0</v>
      </c>
      <c r="BJ311" s="227" t="s">
        <v>87</v>
      </c>
      <c r="BK311" s="365">
        <f>ROUND(I311*H311,2)</f>
        <v>0</v>
      </c>
      <c r="BL311" s="227" t="s">
        <v>91</v>
      </c>
      <c r="BM311" s="364" t="s">
        <v>1073</v>
      </c>
    </row>
    <row r="312" spans="2:65" s="242" customFormat="1">
      <c r="B312" s="243"/>
      <c r="D312" s="366" t="s">
        <v>534</v>
      </c>
      <c r="F312" s="367" t="s">
        <v>1074</v>
      </c>
      <c r="I312" s="368"/>
      <c r="L312" s="243"/>
      <c r="M312" s="369"/>
      <c r="T312" s="267"/>
      <c r="AT312" s="227" t="s">
        <v>534</v>
      </c>
      <c r="AU312" s="227" t="s">
        <v>293</v>
      </c>
    </row>
    <row r="313" spans="2:65" s="370" customFormat="1">
      <c r="B313" s="371"/>
      <c r="D313" s="372" t="s">
        <v>145</v>
      </c>
      <c r="E313" s="373" t="s">
        <v>406</v>
      </c>
      <c r="F313" s="374" t="s">
        <v>1058</v>
      </c>
      <c r="H313" s="375">
        <v>2</v>
      </c>
      <c r="I313" s="376"/>
      <c r="L313" s="371"/>
      <c r="M313" s="377"/>
      <c r="T313" s="378"/>
      <c r="AT313" s="373" t="s">
        <v>145</v>
      </c>
      <c r="AU313" s="373" t="s">
        <v>293</v>
      </c>
      <c r="AV313" s="370" t="s">
        <v>293</v>
      </c>
      <c r="AW313" s="370" t="s">
        <v>438</v>
      </c>
      <c r="AX313" s="370" t="s">
        <v>87</v>
      </c>
      <c r="AY313" s="373" t="s">
        <v>528</v>
      </c>
    </row>
    <row r="314" spans="2:65" s="242" customFormat="1" ht="24.2" customHeight="1">
      <c r="B314" s="352"/>
      <c r="C314" s="395" t="s">
        <v>783</v>
      </c>
      <c r="D314" s="395" t="s">
        <v>679</v>
      </c>
      <c r="E314" s="396" t="s">
        <v>1075</v>
      </c>
      <c r="F314" s="397" t="s">
        <v>1076</v>
      </c>
      <c r="G314" s="398" t="s">
        <v>292</v>
      </c>
      <c r="H314" s="399">
        <v>2</v>
      </c>
      <c r="I314" s="400"/>
      <c r="J314" s="401">
        <f>ROUND(I314*H314,2)</f>
        <v>0</v>
      </c>
      <c r="K314" s="397" t="s">
        <v>532</v>
      </c>
      <c r="L314" s="402"/>
      <c r="M314" s="403" t="s">
        <v>406</v>
      </c>
      <c r="N314" s="404" t="s">
        <v>445</v>
      </c>
      <c r="P314" s="362">
        <f>O314*H314</f>
        <v>0</v>
      </c>
      <c r="Q314" s="362">
        <v>1.3299999999999999E-2</v>
      </c>
      <c r="R314" s="362">
        <f>Q314*H314</f>
        <v>2.6599999999999999E-2</v>
      </c>
      <c r="S314" s="362">
        <v>0</v>
      </c>
      <c r="T314" s="363">
        <f>S314*H314</f>
        <v>0</v>
      </c>
      <c r="AR314" s="364" t="s">
        <v>95</v>
      </c>
      <c r="AT314" s="364" t="s">
        <v>679</v>
      </c>
      <c r="AU314" s="364" t="s">
        <v>293</v>
      </c>
      <c r="AY314" s="227" t="s">
        <v>528</v>
      </c>
      <c r="BE314" s="365">
        <f>IF(N314="základní",J314,0)</f>
        <v>0</v>
      </c>
      <c r="BF314" s="365">
        <f>IF(N314="snížená",J314,0)</f>
        <v>0</v>
      </c>
      <c r="BG314" s="365">
        <f>IF(N314="zákl. přenesená",J314,0)</f>
        <v>0</v>
      </c>
      <c r="BH314" s="365">
        <f>IF(N314="sníž. přenesená",J314,0)</f>
        <v>0</v>
      </c>
      <c r="BI314" s="365">
        <f>IF(N314="nulová",J314,0)</f>
        <v>0</v>
      </c>
      <c r="BJ314" s="227" t="s">
        <v>87</v>
      </c>
      <c r="BK314" s="365">
        <f>ROUND(I314*H314,2)</f>
        <v>0</v>
      </c>
      <c r="BL314" s="227" t="s">
        <v>91</v>
      </c>
      <c r="BM314" s="364" t="s">
        <v>1077</v>
      </c>
    </row>
    <row r="315" spans="2:65" s="242" customFormat="1" ht="24.2" customHeight="1">
      <c r="B315" s="352"/>
      <c r="C315" s="395" t="s">
        <v>789</v>
      </c>
      <c r="D315" s="395" t="s">
        <v>679</v>
      </c>
      <c r="E315" s="396" t="s">
        <v>1078</v>
      </c>
      <c r="F315" s="397" t="s">
        <v>1079</v>
      </c>
      <c r="G315" s="398" t="s">
        <v>292</v>
      </c>
      <c r="H315" s="399">
        <v>2</v>
      </c>
      <c r="I315" s="400"/>
      <c r="J315" s="401">
        <f>ROUND(I315*H315,2)</f>
        <v>0</v>
      </c>
      <c r="K315" s="397" t="s">
        <v>532</v>
      </c>
      <c r="L315" s="402"/>
      <c r="M315" s="403" t="s">
        <v>406</v>
      </c>
      <c r="N315" s="404" t="s">
        <v>445</v>
      </c>
      <c r="P315" s="362">
        <f>O315*H315</f>
        <v>0</v>
      </c>
      <c r="Q315" s="362">
        <v>2.9999999999999997E-4</v>
      </c>
      <c r="R315" s="362">
        <f>Q315*H315</f>
        <v>5.9999999999999995E-4</v>
      </c>
      <c r="S315" s="362">
        <v>0</v>
      </c>
      <c r="T315" s="363">
        <f>S315*H315</f>
        <v>0</v>
      </c>
      <c r="AR315" s="364" t="s">
        <v>95</v>
      </c>
      <c r="AT315" s="364" t="s">
        <v>679</v>
      </c>
      <c r="AU315" s="364" t="s">
        <v>293</v>
      </c>
      <c r="AY315" s="227" t="s">
        <v>528</v>
      </c>
      <c r="BE315" s="365">
        <f>IF(N315="základní",J315,0)</f>
        <v>0</v>
      </c>
      <c r="BF315" s="365">
        <f>IF(N315="snížená",J315,0)</f>
        <v>0</v>
      </c>
      <c r="BG315" s="365">
        <f>IF(N315="zákl. přenesená",J315,0)</f>
        <v>0</v>
      </c>
      <c r="BH315" s="365">
        <f>IF(N315="sníž. přenesená",J315,0)</f>
        <v>0</v>
      </c>
      <c r="BI315" s="365">
        <f>IF(N315="nulová",J315,0)</f>
        <v>0</v>
      </c>
      <c r="BJ315" s="227" t="s">
        <v>87</v>
      </c>
      <c r="BK315" s="365">
        <f>ROUND(I315*H315,2)</f>
        <v>0</v>
      </c>
      <c r="BL315" s="227" t="s">
        <v>91</v>
      </c>
      <c r="BM315" s="364" t="s">
        <v>1080</v>
      </c>
    </row>
    <row r="316" spans="2:65" s="242" customFormat="1" ht="16.5" customHeight="1">
      <c r="B316" s="352"/>
      <c r="C316" s="353" t="s">
        <v>793</v>
      </c>
      <c r="D316" s="353" t="s">
        <v>529</v>
      </c>
      <c r="E316" s="354" t="s">
        <v>1081</v>
      </c>
      <c r="F316" s="355" t="s">
        <v>1082</v>
      </c>
      <c r="G316" s="356" t="s">
        <v>292</v>
      </c>
      <c r="H316" s="357">
        <v>1</v>
      </c>
      <c r="I316" s="358"/>
      <c r="J316" s="359">
        <f>ROUND(I316*H316,2)</f>
        <v>0</v>
      </c>
      <c r="K316" s="355" t="s">
        <v>532</v>
      </c>
      <c r="L316" s="243"/>
      <c r="M316" s="360" t="s">
        <v>406</v>
      </c>
      <c r="N316" s="361" t="s">
        <v>445</v>
      </c>
      <c r="P316" s="362">
        <f>O316*H316</f>
        <v>0</v>
      </c>
      <c r="Q316" s="362">
        <v>0.05</v>
      </c>
      <c r="R316" s="362">
        <f>Q316*H316</f>
        <v>0.05</v>
      </c>
      <c r="S316" s="362">
        <v>0</v>
      </c>
      <c r="T316" s="363">
        <f>S316*H316</f>
        <v>0</v>
      </c>
      <c r="AR316" s="364" t="s">
        <v>91</v>
      </c>
      <c r="AT316" s="364" t="s">
        <v>529</v>
      </c>
      <c r="AU316" s="364" t="s">
        <v>293</v>
      </c>
      <c r="AY316" s="227" t="s">
        <v>528</v>
      </c>
      <c r="BE316" s="365">
        <f>IF(N316="základní",J316,0)</f>
        <v>0</v>
      </c>
      <c r="BF316" s="365">
        <f>IF(N316="snížená",J316,0)</f>
        <v>0</v>
      </c>
      <c r="BG316" s="365">
        <f>IF(N316="zákl. přenesená",J316,0)</f>
        <v>0</v>
      </c>
      <c r="BH316" s="365">
        <f>IF(N316="sníž. přenesená",J316,0)</f>
        <v>0</v>
      </c>
      <c r="BI316" s="365">
        <f>IF(N316="nulová",J316,0)</f>
        <v>0</v>
      </c>
      <c r="BJ316" s="227" t="s">
        <v>87</v>
      </c>
      <c r="BK316" s="365">
        <f>ROUND(I316*H316,2)</f>
        <v>0</v>
      </c>
      <c r="BL316" s="227" t="s">
        <v>91</v>
      </c>
      <c r="BM316" s="364" t="s">
        <v>1083</v>
      </c>
    </row>
    <row r="317" spans="2:65" s="242" customFormat="1">
      <c r="B317" s="243"/>
      <c r="D317" s="366" t="s">
        <v>534</v>
      </c>
      <c r="F317" s="367" t="s">
        <v>1084</v>
      </c>
      <c r="I317" s="368"/>
      <c r="L317" s="243"/>
      <c r="M317" s="369"/>
      <c r="T317" s="267"/>
      <c r="AT317" s="227" t="s">
        <v>534</v>
      </c>
      <c r="AU317" s="227" t="s">
        <v>293</v>
      </c>
    </row>
    <row r="318" spans="2:65" s="370" customFormat="1">
      <c r="B318" s="371"/>
      <c r="D318" s="372" t="s">
        <v>145</v>
      </c>
      <c r="E318" s="373" t="s">
        <v>406</v>
      </c>
      <c r="F318" s="374" t="s">
        <v>1016</v>
      </c>
      <c r="H318" s="375">
        <v>1</v>
      </c>
      <c r="I318" s="376"/>
      <c r="L318" s="371"/>
      <c r="M318" s="377"/>
      <c r="T318" s="378"/>
      <c r="AT318" s="373" t="s">
        <v>145</v>
      </c>
      <c r="AU318" s="373" t="s">
        <v>293</v>
      </c>
      <c r="AV318" s="370" t="s">
        <v>293</v>
      </c>
      <c r="AW318" s="370" t="s">
        <v>438</v>
      </c>
      <c r="AX318" s="370" t="s">
        <v>87</v>
      </c>
      <c r="AY318" s="373" t="s">
        <v>528</v>
      </c>
    </row>
    <row r="319" spans="2:65" s="242" customFormat="1" ht="16.5" customHeight="1">
      <c r="B319" s="352"/>
      <c r="C319" s="395" t="s">
        <v>799</v>
      </c>
      <c r="D319" s="395" t="s">
        <v>679</v>
      </c>
      <c r="E319" s="396" t="s">
        <v>1085</v>
      </c>
      <c r="F319" s="397" t="s">
        <v>1086</v>
      </c>
      <c r="G319" s="398" t="s">
        <v>292</v>
      </c>
      <c r="H319" s="399">
        <v>1</v>
      </c>
      <c r="I319" s="400"/>
      <c r="J319" s="401">
        <f>ROUND(I319*H319,2)</f>
        <v>0</v>
      </c>
      <c r="K319" s="397" t="s">
        <v>532</v>
      </c>
      <c r="L319" s="402"/>
      <c r="M319" s="403" t="s">
        <v>406</v>
      </c>
      <c r="N319" s="404" t="s">
        <v>445</v>
      </c>
      <c r="P319" s="362">
        <f>O319*H319</f>
        <v>0</v>
      </c>
      <c r="Q319" s="362">
        <v>2.9499999999999998E-2</v>
      </c>
      <c r="R319" s="362">
        <f>Q319*H319</f>
        <v>2.9499999999999998E-2</v>
      </c>
      <c r="S319" s="362">
        <v>0</v>
      </c>
      <c r="T319" s="363">
        <f>S319*H319</f>
        <v>0</v>
      </c>
      <c r="AR319" s="364" t="s">
        <v>95</v>
      </c>
      <c r="AT319" s="364" t="s">
        <v>679</v>
      </c>
      <c r="AU319" s="364" t="s">
        <v>293</v>
      </c>
      <c r="AY319" s="227" t="s">
        <v>528</v>
      </c>
      <c r="BE319" s="365">
        <f>IF(N319="základní",J319,0)</f>
        <v>0</v>
      </c>
      <c r="BF319" s="365">
        <f>IF(N319="snížená",J319,0)</f>
        <v>0</v>
      </c>
      <c r="BG319" s="365">
        <f>IF(N319="zákl. přenesená",J319,0)</f>
        <v>0</v>
      </c>
      <c r="BH319" s="365">
        <f>IF(N319="sníž. přenesená",J319,0)</f>
        <v>0</v>
      </c>
      <c r="BI319" s="365">
        <f>IF(N319="nulová",J319,0)</f>
        <v>0</v>
      </c>
      <c r="BJ319" s="227" t="s">
        <v>87</v>
      </c>
      <c r="BK319" s="365">
        <f>ROUND(I319*H319,2)</f>
        <v>0</v>
      </c>
      <c r="BL319" s="227" t="s">
        <v>91</v>
      </c>
      <c r="BM319" s="364" t="s">
        <v>1087</v>
      </c>
    </row>
    <row r="320" spans="2:65" s="242" customFormat="1" ht="24.2" customHeight="1">
      <c r="B320" s="352"/>
      <c r="C320" s="395" t="s">
        <v>803</v>
      </c>
      <c r="D320" s="395" t="s">
        <v>679</v>
      </c>
      <c r="E320" s="396" t="s">
        <v>1088</v>
      </c>
      <c r="F320" s="397" t="s">
        <v>1089</v>
      </c>
      <c r="G320" s="398" t="s">
        <v>292</v>
      </c>
      <c r="H320" s="399">
        <v>1</v>
      </c>
      <c r="I320" s="400"/>
      <c r="J320" s="401">
        <f>ROUND(I320*H320,2)</f>
        <v>0</v>
      </c>
      <c r="K320" s="397" t="s">
        <v>532</v>
      </c>
      <c r="L320" s="402"/>
      <c r="M320" s="403" t="s">
        <v>406</v>
      </c>
      <c r="N320" s="404" t="s">
        <v>445</v>
      </c>
      <c r="P320" s="362">
        <f>O320*H320</f>
        <v>0</v>
      </c>
      <c r="Q320" s="362">
        <v>2.5000000000000001E-3</v>
      </c>
      <c r="R320" s="362">
        <f>Q320*H320</f>
        <v>2.5000000000000001E-3</v>
      </c>
      <c r="S320" s="362">
        <v>0</v>
      </c>
      <c r="T320" s="363">
        <f>S320*H320</f>
        <v>0</v>
      </c>
      <c r="AR320" s="364" t="s">
        <v>95</v>
      </c>
      <c r="AT320" s="364" t="s">
        <v>679</v>
      </c>
      <c r="AU320" s="364" t="s">
        <v>293</v>
      </c>
      <c r="AY320" s="227" t="s">
        <v>528</v>
      </c>
      <c r="BE320" s="365">
        <f>IF(N320="základní",J320,0)</f>
        <v>0</v>
      </c>
      <c r="BF320" s="365">
        <f>IF(N320="snížená",J320,0)</f>
        <v>0</v>
      </c>
      <c r="BG320" s="365">
        <f>IF(N320="zákl. přenesená",J320,0)</f>
        <v>0</v>
      </c>
      <c r="BH320" s="365">
        <f>IF(N320="sníž. přenesená",J320,0)</f>
        <v>0</v>
      </c>
      <c r="BI320" s="365">
        <f>IF(N320="nulová",J320,0)</f>
        <v>0</v>
      </c>
      <c r="BJ320" s="227" t="s">
        <v>87</v>
      </c>
      <c r="BK320" s="365">
        <f>ROUND(I320*H320,2)</f>
        <v>0</v>
      </c>
      <c r="BL320" s="227" t="s">
        <v>91</v>
      </c>
      <c r="BM320" s="364" t="s">
        <v>1090</v>
      </c>
    </row>
    <row r="321" spans="2:65" s="242" customFormat="1" ht="16.5" customHeight="1">
      <c r="B321" s="352"/>
      <c r="C321" s="353" t="s">
        <v>807</v>
      </c>
      <c r="D321" s="353" t="s">
        <v>529</v>
      </c>
      <c r="E321" s="354" t="s">
        <v>1091</v>
      </c>
      <c r="F321" s="355" t="s">
        <v>1092</v>
      </c>
      <c r="G321" s="356" t="s">
        <v>201</v>
      </c>
      <c r="H321" s="357">
        <v>79.2</v>
      </c>
      <c r="I321" s="358"/>
      <c r="J321" s="359">
        <f>ROUND(I321*H321,2)</f>
        <v>0</v>
      </c>
      <c r="K321" s="355" t="s">
        <v>532</v>
      </c>
      <c r="L321" s="243"/>
      <c r="M321" s="360" t="s">
        <v>406</v>
      </c>
      <c r="N321" s="361" t="s">
        <v>445</v>
      </c>
      <c r="P321" s="362">
        <f>O321*H321</f>
        <v>0</v>
      </c>
      <c r="Q321" s="362">
        <v>1.9000000000000001E-4</v>
      </c>
      <c r="R321" s="362">
        <f>Q321*H321</f>
        <v>1.5048000000000001E-2</v>
      </c>
      <c r="S321" s="362">
        <v>0</v>
      </c>
      <c r="T321" s="363">
        <f>S321*H321</f>
        <v>0</v>
      </c>
      <c r="AR321" s="364" t="s">
        <v>91</v>
      </c>
      <c r="AT321" s="364" t="s">
        <v>529</v>
      </c>
      <c r="AU321" s="364" t="s">
        <v>293</v>
      </c>
      <c r="AY321" s="227" t="s">
        <v>528</v>
      </c>
      <c r="BE321" s="365">
        <f>IF(N321="základní",J321,0)</f>
        <v>0</v>
      </c>
      <c r="BF321" s="365">
        <f>IF(N321="snížená",J321,0)</f>
        <v>0</v>
      </c>
      <c r="BG321" s="365">
        <f>IF(N321="zákl. přenesená",J321,0)</f>
        <v>0</v>
      </c>
      <c r="BH321" s="365">
        <f>IF(N321="sníž. přenesená",J321,0)</f>
        <v>0</v>
      </c>
      <c r="BI321" s="365">
        <f>IF(N321="nulová",J321,0)</f>
        <v>0</v>
      </c>
      <c r="BJ321" s="227" t="s">
        <v>87</v>
      </c>
      <c r="BK321" s="365">
        <f>ROUND(I321*H321,2)</f>
        <v>0</v>
      </c>
      <c r="BL321" s="227" t="s">
        <v>91</v>
      </c>
      <c r="BM321" s="364" t="s">
        <v>1093</v>
      </c>
    </row>
    <row r="322" spans="2:65" s="242" customFormat="1">
      <c r="B322" s="243"/>
      <c r="D322" s="366" t="s">
        <v>534</v>
      </c>
      <c r="F322" s="367" t="s">
        <v>1094</v>
      </c>
      <c r="I322" s="368"/>
      <c r="L322" s="243"/>
      <c r="M322" s="369"/>
      <c r="T322" s="267"/>
      <c r="AT322" s="227" t="s">
        <v>534</v>
      </c>
      <c r="AU322" s="227" t="s">
        <v>293</v>
      </c>
    </row>
    <row r="323" spans="2:65" s="370" customFormat="1">
      <c r="B323" s="371"/>
      <c r="D323" s="372" t="s">
        <v>145</v>
      </c>
      <c r="E323" s="373" t="s">
        <v>406</v>
      </c>
      <c r="F323" s="374" t="s">
        <v>1070</v>
      </c>
      <c r="H323" s="375">
        <v>79.2</v>
      </c>
      <c r="I323" s="376"/>
      <c r="L323" s="371"/>
      <c r="M323" s="377"/>
      <c r="T323" s="378"/>
      <c r="AT323" s="373" t="s">
        <v>145</v>
      </c>
      <c r="AU323" s="373" t="s">
        <v>293</v>
      </c>
      <c r="AV323" s="370" t="s">
        <v>293</v>
      </c>
      <c r="AW323" s="370" t="s">
        <v>438</v>
      </c>
      <c r="AX323" s="370" t="s">
        <v>87</v>
      </c>
      <c r="AY323" s="373" t="s">
        <v>528</v>
      </c>
    </row>
    <row r="324" spans="2:65" s="242" customFormat="1" ht="21.75" customHeight="1">
      <c r="B324" s="352"/>
      <c r="C324" s="353" t="s">
        <v>812</v>
      </c>
      <c r="D324" s="353" t="s">
        <v>529</v>
      </c>
      <c r="E324" s="354" t="s">
        <v>826</v>
      </c>
      <c r="F324" s="355" t="s">
        <v>827</v>
      </c>
      <c r="G324" s="356" t="s">
        <v>201</v>
      </c>
      <c r="H324" s="357">
        <v>79.2</v>
      </c>
      <c r="I324" s="358"/>
      <c r="J324" s="359">
        <f>ROUND(I324*H324,2)</f>
        <v>0</v>
      </c>
      <c r="K324" s="355" t="s">
        <v>532</v>
      </c>
      <c r="L324" s="243"/>
      <c r="M324" s="360" t="s">
        <v>406</v>
      </c>
      <c r="N324" s="361" t="s">
        <v>445</v>
      </c>
      <c r="P324" s="362">
        <f>O324*H324</f>
        <v>0</v>
      </c>
      <c r="Q324" s="362">
        <v>9.0000000000000006E-5</v>
      </c>
      <c r="R324" s="362">
        <f>Q324*H324</f>
        <v>7.1280000000000007E-3</v>
      </c>
      <c r="S324" s="362">
        <v>0</v>
      </c>
      <c r="T324" s="363">
        <f>S324*H324</f>
        <v>0</v>
      </c>
      <c r="AR324" s="364" t="s">
        <v>91</v>
      </c>
      <c r="AT324" s="364" t="s">
        <v>529</v>
      </c>
      <c r="AU324" s="364" t="s">
        <v>293</v>
      </c>
      <c r="AY324" s="227" t="s">
        <v>528</v>
      </c>
      <c r="BE324" s="365">
        <f>IF(N324="základní",J324,0)</f>
        <v>0</v>
      </c>
      <c r="BF324" s="365">
        <f>IF(N324="snížená",J324,0)</f>
        <v>0</v>
      </c>
      <c r="BG324" s="365">
        <f>IF(N324="zákl. přenesená",J324,0)</f>
        <v>0</v>
      </c>
      <c r="BH324" s="365">
        <f>IF(N324="sníž. přenesená",J324,0)</f>
        <v>0</v>
      </c>
      <c r="BI324" s="365">
        <f>IF(N324="nulová",J324,0)</f>
        <v>0</v>
      </c>
      <c r="BJ324" s="227" t="s">
        <v>87</v>
      </c>
      <c r="BK324" s="365">
        <f>ROUND(I324*H324,2)</f>
        <v>0</v>
      </c>
      <c r="BL324" s="227" t="s">
        <v>91</v>
      </c>
      <c r="BM324" s="364" t="s">
        <v>1095</v>
      </c>
    </row>
    <row r="325" spans="2:65" s="242" customFormat="1">
      <c r="B325" s="243"/>
      <c r="D325" s="366" t="s">
        <v>534</v>
      </c>
      <c r="F325" s="367" t="s">
        <v>829</v>
      </c>
      <c r="I325" s="368"/>
      <c r="L325" s="243"/>
      <c r="M325" s="369"/>
      <c r="T325" s="267"/>
      <c r="AT325" s="227" t="s">
        <v>534</v>
      </c>
      <c r="AU325" s="227" t="s">
        <v>293</v>
      </c>
    </row>
    <row r="326" spans="2:65" s="370" customFormat="1">
      <c r="B326" s="371"/>
      <c r="D326" s="372" t="s">
        <v>145</v>
      </c>
      <c r="E326" s="373" t="s">
        <v>406</v>
      </c>
      <c r="F326" s="374" t="s">
        <v>1070</v>
      </c>
      <c r="H326" s="375">
        <v>79.2</v>
      </c>
      <c r="I326" s="376"/>
      <c r="L326" s="371"/>
      <c r="M326" s="377"/>
      <c r="T326" s="378"/>
      <c r="AT326" s="373" t="s">
        <v>145</v>
      </c>
      <c r="AU326" s="373" t="s">
        <v>293</v>
      </c>
      <c r="AV326" s="370" t="s">
        <v>293</v>
      </c>
      <c r="AW326" s="370" t="s">
        <v>438</v>
      </c>
      <c r="AX326" s="370" t="s">
        <v>87</v>
      </c>
      <c r="AY326" s="373" t="s">
        <v>528</v>
      </c>
    </row>
    <row r="327" spans="2:65" s="339" customFormat="1" ht="22.9" customHeight="1">
      <c r="B327" s="340"/>
      <c r="D327" s="341" t="s">
        <v>471</v>
      </c>
      <c r="E327" s="350" t="s">
        <v>600</v>
      </c>
      <c r="F327" s="350" t="s">
        <v>834</v>
      </c>
      <c r="I327" s="343"/>
      <c r="J327" s="351">
        <f>BK327</f>
        <v>0</v>
      </c>
      <c r="L327" s="340"/>
      <c r="M327" s="345"/>
      <c r="P327" s="346">
        <f>SUM(P328:P335)</f>
        <v>0</v>
      </c>
      <c r="R327" s="346">
        <f>SUM(R328:R335)</f>
        <v>5.1240000000000001E-3</v>
      </c>
      <c r="T327" s="347">
        <f>SUM(T328:T335)</f>
        <v>0</v>
      </c>
      <c r="AR327" s="341" t="s">
        <v>87</v>
      </c>
      <c r="AT327" s="348" t="s">
        <v>471</v>
      </c>
      <c r="AU327" s="348" t="s">
        <v>87</v>
      </c>
      <c r="AY327" s="341" t="s">
        <v>528</v>
      </c>
      <c r="BK327" s="349">
        <f>SUM(BK328:BK335)</f>
        <v>0</v>
      </c>
    </row>
    <row r="328" spans="2:65" s="242" customFormat="1" ht="62.65" customHeight="1">
      <c r="B328" s="352"/>
      <c r="C328" s="353" t="s">
        <v>816</v>
      </c>
      <c r="D328" s="353" t="s">
        <v>529</v>
      </c>
      <c r="E328" s="354" t="s">
        <v>836</v>
      </c>
      <c r="F328" s="355" t="s">
        <v>837</v>
      </c>
      <c r="G328" s="356" t="s">
        <v>201</v>
      </c>
      <c r="H328" s="357">
        <v>8.4</v>
      </c>
      <c r="I328" s="358"/>
      <c r="J328" s="359">
        <f>ROUND(I328*H328,2)</f>
        <v>0</v>
      </c>
      <c r="K328" s="355" t="s">
        <v>532</v>
      </c>
      <c r="L328" s="243"/>
      <c r="M328" s="360" t="s">
        <v>406</v>
      </c>
      <c r="N328" s="361" t="s">
        <v>445</v>
      </c>
      <c r="P328" s="362">
        <f>O328*H328</f>
        <v>0</v>
      </c>
      <c r="Q328" s="362">
        <v>6.0999999999999997E-4</v>
      </c>
      <c r="R328" s="362">
        <f>Q328*H328</f>
        <v>5.1240000000000001E-3</v>
      </c>
      <c r="S328" s="362">
        <v>0</v>
      </c>
      <c r="T328" s="363">
        <f>S328*H328</f>
        <v>0</v>
      </c>
      <c r="AR328" s="364" t="s">
        <v>91</v>
      </c>
      <c r="AT328" s="364" t="s">
        <v>529</v>
      </c>
      <c r="AU328" s="364" t="s">
        <v>293</v>
      </c>
      <c r="AY328" s="227" t="s">
        <v>528</v>
      </c>
      <c r="BE328" s="365">
        <f>IF(N328="základní",J328,0)</f>
        <v>0</v>
      </c>
      <c r="BF328" s="365">
        <f>IF(N328="snížená",J328,0)</f>
        <v>0</v>
      </c>
      <c r="BG328" s="365">
        <f>IF(N328="zákl. přenesená",J328,0)</f>
        <v>0</v>
      </c>
      <c r="BH328" s="365">
        <f>IF(N328="sníž. přenesená",J328,0)</f>
        <v>0</v>
      </c>
      <c r="BI328" s="365">
        <f>IF(N328="nulová",J328,0)</f>
        <v>0</v>
      </c>
      <c r="BJ328" s="227" t="s">
        <v>87</v>
      </c>
      <c r="BK328" s="365">
        <f>ROUND(I328*H328,2)</f>
        <v>0</v>
      </c>
      <c r="BL328" s="227" t="s">
        <v>91</v>
      </c>
      <c r="BM328" s="364" t="s">
        <v>1096</v>
      </c>
    </row>
    <row r="329" spans="2:65" s="242" customFormat="1">
      <c r="B329" s="243"/>
      <c r="D329" s="366" t="s">
        <v>534</v>
      </c>
      <c r="F329" s="367" t="s">
        <v>839</v>
      </c>
      <c r="I329" s="368"/>
      <c r="L329" s="243"/>
      <c r="M329" s="369"/>
      <c r="T329" s="267"/>
      <c r="AT329" s="227" t="s">
        <v>534</v>
      </c>
      <c r="AU329" s="227" t="s">
        <v>293</v>
      </c>
    </row>
    <row r="330" spans="2:65" s="370" customFormat="1">
      <c r="B330" s="371"/>
      <c r="D330" s="372" t="s">
        <v>145</v>
      </c>
      <c r="E330" s="373" t="s">
        <v>406</v>
      </c>
      <c r="F330" s="374" t="s">
        <v>840</v>
      </c>
      <c r="H330" s="375">
        <v>20</v>
      </c>
      <c r="I330" s="376"/>
      <c r="L330" s="371"/>
      <c r="M330" s="377"/>
      <c r="T330" s="378"/>
      <c r="AT330" s="373" t="s">
        <v>145</v>
      </c>
      <c r="AU330" s="373" t="s">
        <v>293</v>
      </c>
      <c r="AV330" s="370" t="s">
        <v>293</v>
      </c>
      <c r="AW330" s="370" t="s">
        <v>438</v>
      </c>
      <c r="AX330" s="370" t="s">
        <v>472</v>
      </c>
      <c r="AY330" s="373" t="s">
        <v>528</v>
      </c>
    </row>
    <row r="331" spans="2:65" s="370" customFormat="1">
      <c r="B331" s="371"/>
      <c r="D331" s="372" t="s">
        <v>145</v>
      </c>
      <c r="E331" s="373" t="s">
        <v>406</v>
      </c>
      <c r="F331" s="374" t="s">
        <v>1097</v>
      </c>
      <c r="H331" s="375">
        <v>8.4</v>
      </c>
      <c r="I331" s="376"/>
      <c r="L331" s="371"/>
      <c r="M331" s="377"/>
      <c r="T331" s="378"/>
      <c r="AT331" s="373" t="s">
        <v>145</v>
      </c>
      <c r="AU331" s="373" t="s">
        <v>293</v>
      </c>
      <c r="AV331" s="370" t="s">
        <v>293</v>
      </c>
      <c r="AW331" s="370" t="s">
        <v>438</v>
      </c>
      <c r="AX331" s="370" t="s">
        <v>87</v>
      </c>
      <c r="AY331" s="373" t="s">
        <v>528</v>
      </c>
    </row>
    <row r="332" spans="2:65" s="242" customFormat="1" ht="24.2" customHeight="1">
      <c r="B332" s="352"/>
      <c r="C332" s="353" t="s">
        <v>821</v>
      </c>
      <c r="D332" s="353" t="s">
        <v>529</v>
      </c>
      <c r="E332" s="354" t="s">
        <v>843</v>
      </c>
      <c r="F332" s="355" t="s">
        <v>844</v>
      </c>
      <c r="G332" s="356" t="s">
        <v>201</v>
      </c>
      <c r="H332" s="357">
        <v>8.4</v>
      </c>
      <c r="I332" s="358"/>
      <c r="J332" s="359">
        <f>ROUND(I332*H332,2)</f>
        <v>0</v>
      </c>
      <c r="K332" s="355" t="s">
        <v>532</v>
      </c>
      <c r="L332" s="243"/>
      <c r="M332" s="360" t="s">
        <v>406</v>
      </c>
      <c r="N332" s="361" t="s">
        <v>445</v>
      </c>
      <c r="P332" s="362">
        <f>O332*H332</f>
        <v>0</v>
      </c>
      <c r="Q332" s="362">
        <v>0</v>
      </c>
      <c r="R332" s="362">
        <f>Q332*H332</f>
        <v>0</v>
      </c>
      <c r="S332" s="362">
        <v>0</v>
      </c>
      <c r="T332" s="363">
        <f>S332*H332</f>
        <v>0</v>
      </c>
      <c r="AR332" s="364" t="s">
        <v>91</v>
      </c>
      <c r="AT332" s="364" t="s">
        <v>529</v>
      </c>
      <c r="AU332" s="364" t="s">
        <v>293</v>
      </c>
      <c r="AY332" s="227" t="s">
        <v>528</v>
      </c>
      <c r="BE332" s="365">
        <f>IF(N332="základní",J332,0)</f>
        <v>0</v>
      </c>
      <c r="BF332" s="365">
        <f>IF(N332="snížená",J332,0)</f>
        <v>0</v>
      </c>
      <c r="BG332" s="365">
        <f>IF(N332="zákl. přenesená",J332,0)</f>
        <v>0</v>
      </c>
      <c r="BH332" s="365">
        <f>IF(N332="sníž. přenesená",J332,0)</f>
        <v>0</v>
      </c>
      <c r="BI332" s="365">
        <f>IF(N332="nulová",J332,0)</f>
        <v>0</v>
      </c>
      <c r="BJ332" s="227" t="s">
        <v>87</v>
      </c>
      <c r="BK332" s="365">
        <f>ROUND(I332*H332,2)</f>
        <v>0</v>
      </c>
      <c r="BL332" s="227" t="s">
        <v>91</v>
      </c>
      <c r="BM332" s="364" t="s">
        <v>1098</v>
      </c>
    </row>
    <row r="333" spans="2:65" s="242" customFormat="1">
      <c r="B333" s="243"/>
      <c r="D333" s="366" t="s">
        <v>534</v>
      </c>
      <c r="F333" s="367" t="s">
        <v>846</v>
      </c>
      <c r="I333" s="368"/>
      <c r="L333" s="243"/>
      <c r="M333" s="369"/>
      <c r="T333" s="267"/>
      <c r="AT333" s="227" t="s">
        <v>534</v>
      </c>
      <c r="AU333" s="227" t="s">
        <v>293</v>
      </c>
    </row>
    <row r="334" spans="2:65" s="370" customFormat="1">
      <c r="B334" s="371"/>
      <c r="D334" s="372" t="s">
        <v>145</v>
      </c>
      <c r="E334" s="373" t="s">
        <v>406</v>
      </c>
      <c r="F334" s="374" t="s">
        <v>840</v>
      </c>
      <c r="H334" s="375">
        <v>20</v>
      </c>
      <c r="I334" s="376"/>
      <c r="L334" s="371"/>
      <c r="M334" s="377"/>
      <c r="T334" s="378"/>
      <c r="AT334" s="373" t="s">
        <v>145</v>
      </c>
      <c r="AU334" s="373" t="s">
        <v>293</v>
      </c>
      <c r="AV334" s="370" t="s">
        <v>293</v>
      </c>
      <c r="AW334" s="370" t="s">
        <v>438</v>
      </c>
      <c r="AX334" s="370" t="s">
        <v>472</v>
      </c>
      <c r="AY334" s="373" t="s">
        <v>528</v>
      </c>
    </row>
    <row r="335" spans="2:65" s="370" customFormat="1">
      <c r="B335" s="371"/>
      <c r="D335" s="372" t="s">
        <v>145</v>
      </c>
      <c r="E335" s="373" t="s">
        <v>406</v>
      </c>
      <c r="F335" s="374" t="s">
        <v>1097</v>
      </c>
      <c r="H335" s="375">
        <v>8.4</v>
      </c>
      <c r="I335" s="376"/>
      <c r="L335" s="371"/>
      <c r="M335" s="377"/>
      <c r="T335" s="378"/>
      <c r="AT335" s="373" t="s">
        <v>145</v>
      </c>
      <c r="AU335" s="373" t="s">
        <v>293</v>
      </c>
      <c r="AV335" s="370" t="s">
        <v>293</v>
      </c>
      <c r="AW335" s="370" t="s">
        <v>438</v>
      </c>
      <c r="AX335" s="370" t="s">
        <v>87</v>
      </c>
      <c r="AY335" s="373" t="s">
        <v>528</v>
      </c>
    </row>
    <row r="336" spans="2:65" s="339" customFormat="1" ht="22.9" customHeight="1">
      <c r="B336" s="340"/>
      <c r="D336" s="341" t="s">
        <v>471</v>
      </c>
      <c r="E336" s="350" t="s">
        <v>847</v>
      </c>
      <c r="F336" s="350" t="s">
        <v>848</v>
      </c>
      <c r="I336" s="343"/>
      <c r="J336" s="351">
        <f>BK336</f>
        <v>0</v>
      </c>
      <c r="L336" s="340"/>
      <c r="M336" s="345"/>
      <c r="P336" s="346">
        <f>SUM(P337:P345)</f>
        <v>0</v>
      </c>
      <c r="R336" s="346">
        <f>SUM(R337:R345)</f>
        <v>0</v>
      </c>
      <c r="T336" s="347">
        <f>SUM(T337:T345)</f>
        <v>0</v>
      </c>
      <c r="AR336" s="341" t="s">
        <v>87</v>
      </c>
      <c r="AT336" s="348" t="s">
        <v>471</v>
      </c>
      <c r="AU336" s="348" t="s">
        <v>87</v>
      </c>
      <c r="AY336" s="341" t="s">
        <v>528</v>
      </c>
      <c r="BK336" s="349">
        <f>SUM(BK337:BK345)</f>
        <v>0</v>
      </c>
    </row>
    <row r="337" spans="2:65" s="242" customFormat="1" ht="37.9" customHeight="1">
      <c r="B337" s="352"/>
      <c r="C337" s="353" t="s">
        <v>825</v>
      </c>
      <c r="D337" s="353" t="s">
        <v>529</v>
      </c>
      <c r="E337" s="354" t="s">
        <v>850</v>
      </c>
      <c r="F337" s="355" t="s">
        <v>851</v>
      </c>
      <c r="G337" s="356" t="s">
        <v>343</v>
      </c>
      <c r="H337" s="357">
        <v>14.112</v>
      </c>
      <c r="I337" s="358"/>
      <c r="J337" s="359">
        <f>ROUND(I337*H337,2)</f>
        <v>0</v>
      </c>
      <c r="K337" s="355" t="s">
        <v>532</v>
      </c>
      <c r="L337" s="243"/>
      <c r="M337" s="360" t="s">
        <v>406</v>
      </c>
      <c r="N337" s="361" t="s">
        <v>445</v>
      </c>
      <c r="P337" s="362">
        <f>O337*H337</f>
        <v>0</v>
      </c>
      <c r="Q337" s="362">
        <v>0</v>
      </c>
      <c r="R337" s="362">
        <f>Q337*H337</f>
        <v>0</v>
      </c>
      <c r="S337" s="362">
        <v>0</v>
      </c>
      <c r="T337" s="363">
        <f>S337*H337</f>
        <v>0</v>
      </c>
      <c r="AR337" s="364" t="s">
        <v>91</v>
      </c>
      <c r="AT337" s="364" t="s">
        <v>529</v>
      </c>
      <c r="AU337" s="364" t="s">
        <v>293</v>
      </c>
      <c r="AY337" s="227" t="s">
        <v>528</v>
      </c>
      <c r="BE337" s="365">
        <f>IF(N337="základní",J337,0)</f>
        <v>0</v>
      </c>
      <c r="BF337" s="365">
        <f>IF(N337="snížená",J337,0)</f>
        <v>0</v>
      </c>
      <c r="BG337" s="365">
        <f>IF(N337="zákl. přenesená",J337,0)</f>
        <v>0</v>
      </c>
      <c r="BH337" s="365">
        <f>IF(N337="sníž. přenesená",J337,0)</f>
        <v>0</v>
      </c>
      <c r="BI337" s="365">
        <f>IF(N337="nulová",J337,0)</f>
        <v>0</v>
      </c>
      <c r="BJ337" s="227" t="s">
        <v>87</v>
      </c>
      <c r="BK337" s="365">
        <f>ROUND(I337*H337,2)</f>
        <v>0</v>
      </c>
      <c r="BL337" s="227" t="s">
        <v>91</v>
      </c>
      <c r="BM337" s="364" t="s">
        <v>1099</v>
      </c>
    </row>
    <row r="338" spans="2:65" s="242" customFormat="1">
      <c r="B338" s="243"/>
      <c r="D338" s="366" t="s">
        <v>534</v>
      </c>
      <c r="F338" s="367" t="s">
        <v>853</v>
      </c>
      <c r="I338" s="368"/>
      <c r="L338" s="243"/>
      <c r="M338" s="369"/>
      <c r="T338" s="267"/>
      <c r="AT338" s="227" t="s">
        <v>534</v>
      </c>
      <c r="AU338" s="227" t="s">
        <v>293</v>
      </c>
    </row>
    <row r="339" spans="2:65" s="242" customFormat="1" ht="37.9" customHeight="1">
      <c r="B339" s="352"/>
      <c r="C339" s="353" t="s">
        <v>830</v>
      </c>
      <c r="D339" s="353" t="s">
        <v>529</v>
      </c>
      <c r="E339" s="354" t="s">
        <v>855</v>
      </c>
      <c r="F339" s="355" t="s">
        <v>856</v>
      </c>
      <c r="G339" s="356" t="s">
        <v>343</v>
      </c>
      <c r="H339" s="357">
        <v>56.448</v>
      </c>
      <c r="I339" s="358"/>
      <c r="J339" s="359">
        <f>ROUND(I339*H339,2)</f>
        <v>0</v>
      </c>
      <c r="K339" s="355" t="s">
        <v>532</v>
      </c>
      <c r="L339" s="243"/>
      <c r="M339" s="360" t="s">
        <v>406</v>
      </c>
      <c r="N339" s="361" t="s">
        <v>445</v>
      </c>
      <c r="P339" s="362">
        <f>O339*H339</f>
        <v>0</v>
      </c>
      <c r="Q339" s="362">
        <v>0</v>
      </c>
      <c r="R339" s="362">
        <f>Q339*H339</f>
        <v>0</v>
      </c>
      <c r="S339" s="362">
        <v>0</v>
      </c>
      <c r="T339" s="363">
        <f>S339*H339</f>
        <v>0</v>
      </c>
      <c r="AR339" s="364" t="s">
        <v>91</v>
      </c>
      <c r="AT339" s="364" t="s">
        <v>529</v>
      </c>
      <c r="AU339" s="364" t="s">
        <v>293</v>
      </c>
      <c r="AY339" s="227" t="s">
        <v>528</v>
      </c>
      <c r="BE339" s="365">
        <f>IF(N339="základní",J339,0)</f>
        <v>0</v>
      </c>
      <c r="BF339" s="365">
        <f>IF(N339="snížená",J339,0)</f>
        <v>0</v>
      </c>
      <c r="BG339" s="365">
        <f>IF(N339="zákl. přenesená",J339,0)</f>
        <v>0</v>
      </c>
      <c r="BH339" s="365">
        <f>IF(N339="sníž. přenesená",J339,0)</f>
        <v>0</v>
      </c>
      <c r="BI339" s="365">
        <f>IF(N339="nulová",J339,0)</f>
        <v>0</v>
      </c>
      <c r="BJ339" s="227" t="s">
        <v>87</v>
      </c>
      <c r="BK339" s="365">
        <f>ROUND(I339*H339,2)</f>
        <v>0</v>
      </c>
      <c r="BL339" s="227" t="s">
        <v>91</v>
      </c>
      <c r="BM339" s="364" t="s">
        <v>1100</v>
      </c>
    </row>
    <row r="340" spans="2:65" s="242" customFormat="1">
      <c r="B340" s="243"/>
      <c r="D340" s="366" t="s">
        <v>534</v>
      </c>
      <c r="F340" s="367" t="s">
        <v>858</v>
      </c>
      <c r="I340" s="368"/>
      <c r="L340" s="243"/>
      <c r="M340" s="369"/>
      <c r="T340" s="267"/>
      <c r="AT340" s="227" t="s">
        <v>534</v>
      </c>
      <c r="AU340" s="227" t="s">
        <v>293</v>
      </c>
    </row>
    <row r="341" spans="2:65" s="370" customFormat="1">
      <c r="B341" s="371"/>
      <c r="D341" s="372" t="s">
        <v>145</v>
      </c>
      <c r="F341" s="374" t="s">
        <v>1101</v>
      </c>
      <c r="H341" s="375">
        <v>56.448</v>
      </c>
      <c r="I341" s="376"/>
      <c r="L341" s="371"/>
      <c r="M341" s="377"/>
      <c r="T341" s="378"/>
      <c r="AT341" s="373" t="s">
        <v>145</v>
      </c>
      <c r="AU341" s="373" t="s">
        <v>293</v>
      </c>
      <c r="AV341" s="370" t="s">
        <v>293</v>
      </c>
      <c r="AW341" s="370" t="s">
        <v>414</v>
      </c>
      <c r="AX341" s="370" t="s">
        <v>87</v>
      </c>
      <c r="AY341" s="373" t="s">
        <v>528</v>
      </c>
    </row>
    <row r="342" spans="2:65" s="242" customFormat="1" ht="44.25" customHeight="1">
      <c r="B342" s="352"/>
      <c r="C342" s="353" t="s">
        <v>835</v>
      </c>
      <c r="D342" s="353" t="s">
        <v>529</v>
      </c>
      <c r="E342" s="354" t="s">
        <v>861</v>
      </c>
      <c r="F342" s="355" t="s">
        <v>862</v>
      </c>
      <c r="G342" s="356" t="s">
        <v>343</v>
      </c>
      <c r="H342" s="357">
        <v>4.9770000000000003</v>
      </c>
      <c r="I342" s="358"/>
      <c r="J342" s="359">
        <f>ROUND(I342*H342,2)</f>
        <v>0</v>
      </c>
      <c r="K342" s="355" t="s">
        <v>532</v>
      </c>
      <c r="L342" s="243"/>
      <c r="M342" s="360" t="s">
        <v>406</v>
      </c>
      <c r="N342" s="361" t="s">
        <v>445</v>
      </c>
      <c r="P342" s="362">
        <f>O342*H342</f>
        <v>0</v>
      </c>
      <c r="Q342" s="362">
        <v>0</v>
      </c>
      <c r="R342" s="362">
        <f>Q342*H342</f>
        <v>0</v>
      </c>
      <c r="S342" s="362">
        <v>0</v>
      </c>
      <c r="T342" s="363">
        <f>S342*H342</f>
        <v>0</v>
      </c>
      <c r="AR342" s="364" t="s">
        <v>91</v>
      </c>
      <c r="AT342" s="364" t="s">
        <v>529</v>
      </c>
      <c r="AU342" s="364" t="s">
        <v>293</v>
      </c>
      <c r="AY342" s="227" t="s">
        <v>528</v>
      </c>
      <c r="BE342" s="365">
        <f>IF(N342="základní",J342,0)</f>
        <v>0</v>
      </c>
      <c r="BF342" s="365">
        <f>IF(N342="snížená",J342,0)</f>
        <v>0</v>
      </c>
      <c r="BG342" s="365">
        <f>IF(N342="zákl. přenesená",J342,0)</f>
        <v>0</v>
      </c>
      <c r="BH342" s="365">
        <f>IF(N342="sníž. přenesená",J342,0)</f>
        <v>0</v>
      </c>
      <c r="BI342" s="365">
        <f>IF(N342="nulová",J342,0)</f>
        <v>0</v>
      </c>
      <c r="BJ342" s="227" t="s">
        <v>87</v>
      </c>
      <c r="BK342" s="365">
        <f>ROUND(I342*H342,2)</f>
        <v>0</v>
      </c>
      <c r="BL342" s="227" t="s">
        <v>91</v>
      </c>
      <c r="BM342" s="364" t="s">
        <v>1102</v>
      </c>
    </row>
    <row r="343" spans="2:65" s="242" customFormat="1">
      <c r="B343" s="243"/>
      <c r="D343" s="366" t="s">
        <v>534</v>
      </c>
      <c r="F343" s="367" t="s">
        <v>864</v>
      </c>
      <c r="I343" s="368"/>
      <c r="L343" s="243"/>
      <c r="M343" s="369"/>
      <c r="T343" s="267"/>
      <c r="AT343" s="227" t="s">
        <v>534</v>
      </c>
      <c r="AU343" s="227" t="s">
        <v>293</v>
      </c>
    </row>
    <row r="344" spans="2:65" s="242" customFormat="1" ht="44.25" customHeight="1">
      <c r="B344" s="352"/>
      <c r="C344" s="353" t="s">
        <v>842</v>
      </c>
      <c r="D344" s="353" t="s">
        <v>529</v>
      </c>
      <c r="E344" s="354" t="s">
        <v>866</v>
      </c>
      <c r="F344" s="355" t="s">
        <v>631</v>
      </c>
      <c r="G344" s="356" t="s">
        <v>343</v>
      </c>
      <c r="H344" s="357">
        <v>9.1349999999999998</v>
      </c>
      <c r="I344" s="358"/>
      <c r="J344" s="359">
        <f>ROUND(I344*H344,2)</f>
        <v>0</v>
      </c>
      <c r="K344" s="355" t="s">
        <v>532</v>
      </c>
      <c r="L344" s="243"/>
      <c r="M344" s="360" t="s">
        <v>406</v>
      </c>
      <c r="N344" s="361" t="s">
        <v>445</v>
      </c>
      <c r="P344" s="362">
        <f>O344*H344</f>
        <v>0</v>
      </c>
      <c r="Q344" s="362">
        <v>0</v>
      </c>
      <c r="R344" s="362">
        <f>Q344*H344</f>
        <v>0</v>
      </c>
      <c r="S344" s="362">
        <v>0</v>
      </c>
      <c r="T344" s="363">
        <f>S344*H344</f>
        <v>0</v>
      </c>
      <c r="AR344" s="364" t="s">
        <v>91</v>
      </c>
      <c r="AT344" s="364" t="s">
        <v>529</v>
      </c>
      <c r="AU344" s="364" t="s">
        <v>293</v>
      </c>
      <c r="AY344" s="227" t="s">
        <v>528</v>
      </c>
      <c r="BE344" s="365">
        <f>IF(N344="základní",J344,0)</f>
        <v>0</v>
      </c>
      <c r="BF344" s="365">
        <f>IF(N344="snížená",J344,0)</f>
        <v>0</v>
      </c>
      <c r="BG344" s="365">
        <f>IF(N344="zákl. přenesená",J344,0)</f>
        <v>0</v>
      </c>
      <c r="BH344" s="365">
        <f>IF(N344="sníž. přenesená",J344,0)</f>
        <v>0</v>
      </c>
      <c r="BI344" s="365">
        <f>IF(N344="nulová",J344,0)</f>
        <v>0</v>
      </c>
      <c r="BJ344" s="227" t="s">
        <v>87</v>
      </c>
      <c r="BK344" s="365">
        <f>ROUND(I344*H344,2)</f>
        <v>0</v>
      </c>
      <c r="BL344" s="227" t="s">
        <v>91</v>
      </c>
      <c r="BM344" s="364" t="s">
        <v>1103</v>
      </c>
    </row>
    <row r="345" spans="2:65" s="242" customFormat="1">
      <c r="B345" s="243"/>
      <c r="D345" s="366" t="s">
        <v>534</v>
      </c>
      <c r="F345" s="367" t="s">
        <v>868</v>
      </c>
      <c r="I345" s="368"/>
      <c r="L345" s="243"/>
      <c r="M345" s="369"/>
      <c r="T345" s="267"/>
      <c r="AT345" s="227" t="s">
        <v>534</v>
      </c>
      <c r="AU345" s="227" t="s">
        <v>293</v>
      </c>
    </row>
    <row r="346" spans="2:65" s="339" customFormat="1" ht="22.9" customHeight="1">
      <c r="B346" s="340"/>
      <c r="D346" s="341" t="s">
        <v>471</v>
      </c>
      <c r="E346" s="350" t="s">
        <v>869</v>
      </c>
      <c r="F346" s="350" t="s">
        <v>870</v>
      </c>
      <c r="I346" s="343"/>
      <c r="J346" s="351">
        <f>BK346</f>
        <v>0</v>
      </c>
      <c r="L346" s="340"/>
      <c r="M346" s="345"/>
      <c r="P346" s="346">
        <f>SUM(P347:P348)</f>
        <v>0</v>
      </c>
      <c r="R346" s="346">
        <f>SUM(R347:R348)</f>
        <v>0</v>
      </c>
      <c r="T346" s="347">
        <f>SUM(T347:T348)</f>
        <v>0</v>
      </c>
      <c r="AR346" s="341" t="s">
        <v>87</v>
      </c>
      <c r="AT346" s="348" t="s">
        <v>471</v>
      </c>
      <c r="AU346" s="348" t="s">
        <v>87</v>
      </c>
      <c r="AY346" s="341" t="s">
        <v>528</v>
      </c>
      <c r="BK346" s="349">
        <f>SUM(BK347:BK348)</f>
        <v>0</v>
      </c>
    </row>
    <row r="347" spans="2:65" s="242" customFormat="1" ht="49.15" customHeight="1">
      <c r="B347" s="352"/>
      <c r="C347" s="353" t="s">
        <v>849</v>
      </c>
      <c r="D347" s="353" t="s">
        <v>529</v>
      </c>
      <c r="E347" s="354" t="s">
        <v>872</v>
      </c>
      <c r="F347" s="355" t="s">
        <v>873</v>
      </c>
      <c r="G347" s="356" t="s">
        <v>343</v>
      </c>
      <c r="H347" s="357">
        <v>21.611000000000001</v>
      </c>
      <c r="I347" s="358"/>
      <c r="J347" s="359">
        <f>ROUND(I347*H347,2)</f>
        <v>0</v>
      </c>
      <c r="K347" s="355" t="s">
        <v>532</v>
      </c>
      <c r="L347" s="243"/>
      <c r="M347" s="360" t="s">
        <v>406</v>
      </c>
      <c r="N347" s="361" t="s">
        <v>445</v>
      </c>
      <c r="P347" s="362">
        <f>O347*H347</f>
        <v>0</v>
      </c>
      <c r="Q347" s="362">
        <v>0</v>
      </c>
      <c r="R347" s="362">
        <f>Q347*H347</f>
        <v>0</v>
      </c>
      <c r="S347" s="362">
        <v>0</v>
      </c>
      <c r="T347" s="363">
        <f>S347*H347</f>
        <v>0</v>
      </c>
      <c r="AR347" s="364" t="s">
        <v>91</v>
      </c>
      <c r="AT347" s="364" t="s">
        <v>529</v>
      </c>
      <c r="AU347" s="364" t="s">
        <v>293</v>
      </c>
      <c r="AY347" s="227" t="s">
        <v>528</v>
      </c>
      <c r="BE347" s="365">
        <f>IF(N347="základní",J347,0)</f>
        <v>0</v>
      </c>
      <c r="BF347" s="365">
        <f>IF(N347="snížená",J347,0)</f>
        <v>0</v>
      </c>
      <c r="BG347" s="365">
        <f>IF(N347="zákl. přenesená",J347,0)</f>
        <v>0</v>
      </c>
      <c r="BH347" s="365">
        <f>IF(N347="sníž. přenesená",J347,0)</f>
        <v>0</v>
      </c>
      <c r="BI347" s="365">
        <f>IF(N347="nulová",J347,0)</f>
        <v>0</v>
      </c>
      <c r="BJ347" s="227" t="s">
        <v>87</v>
      </c>
      <c r="BK347" s="365">
        <f>ROUND(I347*H347,2)</f>
        <v>0</v>
      </c>
      <c r="BL347" s="227" t="s">
        <v>91</v>
      </c>
      <c r="BM347" s="364" t="s">
        <v>1104</v>
      </c>
    </row>
    <row r="348" spans="2:65" s="242" customFormat="1">
      <c r="B348" s="243"/>
      <c r="D348" s="366" t="s">
        <v>534</v>
      </c>
      <c r="F348" s="367" t="s">
        <v>875</v>
      </c>
      <c r="I348" s="368"/>
      <c r="L348" s="243"/>
      <c r="M348" s="405"/>
      <c r="N348" s="406"/>
      <c r="O348" s="406"/>
      <c r="P348" s="406"/>
      <c r="Q348" s="406"/>
      <c r="R348" s="406"/>
      <c r="S348" s="406"/>
      <c r="T348" s="407"/>
      <c r="AT348" s="227" t="s">
        <v>534</v>
      </c>
      <c r="AU348" s="227" t="s">
        <v>293</v>
      </c>
    </row>
    <row r="349" spans="2:65" s="242" customFormat="1" ht="6.95" customHeight="1">
      <c r="B349" s="253"/>
      <c r="C349" s="254"/>
      <c r="D349" s="254"/>
      <c r="E349" s="254"/>
      <c r="F349" s="254"/>
      <c r="G349" s="254"/>
      <c r="H349" s="254"/>
      <c r="I349" s="254"/>
      <c r="J349" s="254"/>
      <c r="K349" s="254"/>
      <c r="L349" s="243"/>
    </row>
  </sheetData>
  <autoFilter ref="C92:K348" xr:uid="{00000000-0009-0000-0000-000003000000}"/>
  <mergeCells count="12">
    <mergeCell ref="E85:H85"/>
    <mergeCell ref="L2:V2"/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</mergeCells>
  <hyperlinks>
    <hyperlink ref="F97" r:id="rId1" xr:uid="{26D8AB06-D0ED-43B2-ADFE-ABC51D80D429}"/>
    <hyperlink ref="F101" r:id="rId2" xr:uid="{0C0C46D1-0EBB-46D9-93F6-E02964A4A50C}"/>
    <hyperlink ref="F105" r:id="rId3" xr:uid="{70E043B4-73D8-448F-88D4-1C79D397B891}"/>
    <hyperlink ref="F108" r:id="rId4" xr:uid="{89696C8C-ED40-4876-86F1-79DAB6ACA4E3}"/>
    <hyperlink ref="F111" r:id="rId5" xr:uid="{C5084F82-B0D4-40A1-A87B-98F48CDB71F6}"/>
    <hyperlink ref="F138" r:id="rId6" xr:uid="{F7D0C98A-C4E2-4134-AAAE-EE9EC61D7829}"/>
    <hyperlink ref="F165" r:id="rId7" xr:uid="{CFCD35FE-F511-4EE5-BFCE-3A7708C0B32F}"/>
    <hyperlink ref="F192" r:id="rId8" xr:uid="{A571CD30-44CF-402B-ACC6-770099A140D4}"/>
    <hyperlink ref="F196" r:id="rId9" xr:uid="{CDAB7AC8-9C50-4C80-97A9-EFC0554A93C2}"/>
    <hyperlink ref="F210" r:id="rId10" xr:uid="{8D7E5FDC-6BB5-45EF-9258-8DEA0D6052E6}"/>
    <hyperlink ref="F212" r:id="rId11" xr:uid="{C56F07FF-E6B5-4E8A-A382-ECE2E82246F5}"/>
    <hyperlink ref="F219" r:id="rId12" xr:uid="{9C0CADD8-EC24-478A-89B3-B81AA4DCD885}"/>
    <hyperlink ref="F227" r:id="rId13" xr:uid="{D4A8FE79-79A8-42A3-B962-A3D920EC7285}"/>
    <hyperlink ref="F234" r:id="rId14" xr:uid="{7F3DB7E8-463A-4A53-AB03-69ACD245FC18}"/>
    <hyperlink ref="F243" r:id="rId15" xr:uid="{6355D9EA-7F22-4FE3-8D10-A092CBC8DC4B}"/>
    <hyperlink ref="F249" r:id="rId16" xr:uid="{D920CD25-F3F1-443C-B654-0A72024D625C}"/>
    <hyperlink ref="F256" r:id="rId17" xr:uid="{2E2EF342-7741-4F14-998D-C1130E70FD7D}"/>
    <hyperlink ref="F260" r:id="rId18" xr:uid="{71EF218A-C3F6-4BA7-A156-F687DA9A8D5C}"/>
    <hyperlink ref="F263" r:id="rId19" xr:uid="{B223198D-15C3-40D6-882E-56EE5E6B2BA4}"/>
    <hyperlink ref="F267" r:id="rId20" xr:uid="{D2868C00-85F6-45F3-8EBE-B6B756C78CC3}"/>
    <hyperlink ref="F271" r:id="rId21" xr:uid="{D6A2FD83-FA53-4697-A051-99C400EFFDA7}"/>
    <hyperlink ref="F275" r:id="rId22" xr:uid="{AE5CC934-4AE7-42A9-A88A-DF09AE367486}"/>
    <hyperlink ref="F277" r:id="rId23" xr:uid="{097A678F-7AC1-44F7-AE21-4EC777A4E36B}"/>
    <hyperlink ref="F280" r:id="rId24" xr:uid="{D7546131-FC2C-4543-A9A2-B21CFF0D6A6A}"/>
    <hyperlink ref="F284" r:id="rId25" xr:uid="{2A8FC302-915E-46F2-B357-7D4C6EB56C56}"/>
    <hyperlink ref="F288" r:id="rId26" xr:uid="{DF9B2ADD-CDA1-4B09-A284-32A1B1E54B09}"/>
    <hyperlink ref="F293" r:id="rId27" xr:uid="{E26568EA-F254-424C-9EA9-836A85BFBB5C}"/>
    <hyperlink ref="F297" r:id="rId28" xr:uid="{C64E612D-48B6-48BE-960D-F0F98FC8AABB}"/>
    <hyperlink ref="F302" r:id="rId29" xr:uid="{4A10B51D-0E25-4AFC-A966-AAD1B97BE83A}"/>
    <hyperlink ref="F306" r:id="rId30" xr:uid="{CEB407B8-F355-4EE6-9CCB-40A1A6A0687D}"/>
    <hyperlink ref="F309" r:id="rId31" xr:uid="{F8D17951-38F6-4884-A154-FE80681BE3D3}"/>
    <hyperlink ref="F312" r:id="rId32" xr:uid="{A0493894-69E8-434D-9D45-E5EBBE9FCDC9}"/>
    <hyperlink ref="F317" r:id="rId33" xr:uid="{95666C52-5F59-4F1C-B63A-32C0B0C8853C}"/>
    <hyperlink ref="F322" r:id="rId34" xr:uid="{9ED21507-18EA-4268-8897-03DBA18379E6}"/>
    <hyperlink ref="F325" r:id="rId35" xr:uid="{EF14353B-38E3-4340-90F1-C1EA7C2310AE}"/>
    <hyperlink ref="F329" r:id="rId36" xr:uid="{DCFBFC10-B413-41CD-8220-2F83A0632FC2}"/>
    <hyperlink ref="F333" r:id="rId37" xr:uid="{2821C378-5058-411D-951F-C17AB34BA82B}"/>
    <hyperlink ref="F338" r:id="rId38" xr:uid="{465553CD-208C-446B-8B3F-24939257FA5F}"/>
    <hyperlink ref="F340" r:id="rId39" xr:uid="{1905648A-6696-496B-B507-71C611226863}"/>
    <hyperlink ref="F343" r:id="rId40" xr:uid="{2E1D6002-0A3A-4FF9-8566-B88324F89852}"/>
    <hyperlink ref="F345" r:id="rId41" xr:uid="{81D67B7E-4EEE-403E-8344-F88133323B52}"/>
    <hyperlink ref="F348" r:id="rId42" xr:uid="{17124669-87FE-4915-939C-C915CAE3076F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28C78-5A40-4847-8B74-04D9FEC62B06}">
  <sheetPr>
    <pageSetUpPr fitToPage="1"/>
  </sheetPr>
  <dimension ref="B2:BM205"/>
  <sheetViews>
    <sheetView showGridLines="0" workbookViewId="0">
      <selection activeCell="I95" sqref="I95"/>
    </sheetView>
  </sheetViews>
  <sheetFormatPr defaultRowHeight="11.25"/>
  <cols>
    <col min="1" max="1" width="7.140625" style="226" customWidth="1"/>
    <col min="2" max="2" width="1" style="226" customWidth="1"/>
    <col min="3" max="3" width="3.5703125" style="226" customWidth="1"/>
    <col min="4" max="4" width="3.7109375" style="226" customWidth="1"/>
    <col min="5" max="5" width="14.7109375" style="226" customWidth="1"/>
    <col min="6" max="6" width="43.5703125" style="226" customWidth="1"/>
    <col min="7" max="7" width="6.42578125" style="226" customWidth="1"/>
    <col min="8" max="8" width="12" style="226" customWidth="1"/>
    <col min="9" max="9" width="13.5703125" style="226" customWidth="1"/>
    <col min="10" max="11" width="19.140625" style="226" customWidth="1"/>
    <col min="12" max="12" width="8" style="226" customWidth="1"/>
    <col min="13" max="13" width="9.28515625" style="226" hidden="1" customWidth="1"/>
    <col min="14" max="14" width="9.140625" style="226"/>
    <col min="15" max="20" width="12.140625" style="226" hidden="1" customWidth="1"/>
    <col min="21" max="21" width="14" style="226" hidden="1" customWidth="1"/>
    <col min="22" max="22" width="10.5703125" style="226" customWidth="1"/>
    <col min="23" max="23" width="14" style="226" customWidth="1"/>
    <col min="24" max="24" width="10.5703125" style="226" customWidth="1"/>
    <col min="25" max="25" width="12.85546875" style="226" customWidth="1"/>
    <col min="26" max="26" width="9.42578125" style="226" customWidth="1"/>
    <col min="27" max="27" width="12.85546875" style="226" customWidth="1"/>
    <col min="28" max="28" width="14" style="226" customWidth="1"/>
    <col min="29" max="29" width="9.42578125" style="226" customWidth="1"/>
    <col min="30" max="30" width="12.85546875" style="226" customWidth="1"/>
    <col min="31" max="31" width="14" style="226" customWidth="1"/>
    <col min="32" max="16384" width="9.140625" style="226"/>
  </cols>
  <sheetData>
    <row r="2" spans="2:46" ht="36.950000000000003" customHeight="1">
      <c r="L2" s="538" t="s">
        <v>416</v>
      </c>
      <c r="M2" s="539"/>
      <c r="N2" s="539"/>
      <c r="O2" s="539"/>
      <c r="P2" s="539"/>
      <c r="Q2" s="539"/>
      <c r="R2" s="539"/>
      <c r="S2" s="539"/>
      <c r="T2" s="539"/>
      <c r="U2" s="539"/>
      <c r="V2" s="539"/>
      <c r="AT2" s="227" t="s">
        <v>494</v>
      </c>
    </row>
    <row r="3" spans="2:46" ht="6.95" customHeight="1">
      <c r="B3" s="228"/>
      <c r="C3" s="229"/>
      <c r="D3" s="229"/>
      <c r="E3" s="229"/>
      <c r="F3" s="229"/>
      <c r="G3" s="229"/>
      <c r="H3" s="229"/>
      <c r="I3" s="229"/>
      <c r="J3" s="229"/>
      <c r="K3" s="229"/>
      <c r="L3" s="230"/>
      <c r="AT3" s="227" t="s">
        <v>293</v>
      </c>
    </row>
    <row r="4" spans="2:46" ht="24.95" customHeight="1">
      <c r="B4" s="230"/>
      <c r="D4" s="231" t="s">
        <v>498</v>
      </c>
      <c r="L4" s="230"/>
      <c r="M4" s="307" t="s">
        <v>421</v>
      </c>
      <c r="AT4" s="227" t="s">
        <v>414</v>
      </c>
    </row>
    <row r="5" spans="2:46" ht="6.95" customHeight="1">
      <c r="B5" s="230"/>
      <c r="L5" s="230"/>
    </row>
    <row r="6" spans="2:46" ht="12" customHeight="1">
      <c r="B6" s="230"/>
      <c r="D6" s="237" t="s">
        <v>427</v>
      </c>
      <c r="L6" s="230"/>
    </row>
    <row r="7" spans="2:46" ht="16.5" customHeight="1">
      <c r="B7" s="230"/>
      <c r="E7" s="581" t="str">
        <f>'[4]Rekapitulace stavby'!K6</f>
        <v>Výstavba ZTV NIVY II.</v>
      </c>
      <c r="F7" s="582"/>
      <c r="G7" s="582"/>
      <c r="H7" s="582"/>
      <c r="L7" s="230"/>
    </row>
    <row r="8" spans="2:46" ht="12" customHeight="1">
      <c r="B8" s="230"/>
      <c r="D8" s="237" t="s">
        <v>499</v>
      </c>
      <c r="L8" s="230"/>
    </row>
    <row r="9" spans="2:46" s="242" customFormat="1" ht="16.5" customHeight="1">
      <c r="B9" s="243"/>
      <c r="E9" s="581" t="s">
        <v>965</v>
      </c>
      <c r="F9" s="580"/>
      <c r="G9" s="580"/>
      <c r="H9" s="580"/>
      <c r="L9" s="243"/>
    </row>
    <row r="10" spans="2:46" s="242" customFormat="1" ht="12" customHeight="1">
      <c r="B10" s="243"/>
      <c r="D10" s="237" t="s">
        <v>501</v>
      </c>
      <c r="L10" s="243"/>
    </row>
    <row r="11" spans="2:46" s="242" customFormat="1" ht="30" customHeight="1">
      <c r="B11" s="243"/>
      <c r="E11" s="554" t="s">
        <v>1105</v>
      </c>
      <c r="F11" s="580"/>
      <c r="G11" s="580"/>
      <c r="H11" s="580"/>
      <c r="L11" s="243"/>
    </row>
    <row r="12" spans="2:46" s="242" customFormat="1">
      <c r="B12" s="243"/>
      <c r="L12" s="243"/>
    </row>
    <row r="13" spans="2:46" s="242" customFormat="1" ht="12" customHeight="1">
      <c r="B13" s="243"/>
      <c r="D13" s="237" t="s">
        <v>429</v>
      </c>
      <c r="F13" s="235" t="s">
        <v>406</v>
      </c>
      <c r="I13" s="237" t="s">
        <v>430</v>
      </c>
      <c r="J13" s="235" t="s">
        <v>406</v>
      </c>
      <c r="L13" s="243"/>
    </row>
    <row r="14" spans="2:46" s="242" customFormat="1" ht="12" customHeight="1">
      <c r="B14" s="243"/>
      <c r="D14" s="237" t="s">
        <v>431</v>
      </c>
      <c r="F14" s="235" t="s">
        <v>50</v>
      </c>
      <c r="I14" s="237" t="s">
        <v>432</v>
      </c>
      <c r="J14" s="263" t="str">
        <f>'[4]Rekapitulace stavby'!AN8</f>
        <v>16. 8. 2023</v>
      </c>
      <c r="L14" s="243"/>
    </row>
    <row r="15" spans="2:46" s="242" customFormat="1" ht="10.9" customHeight="1">
      <c r="B15" s="243"/>
      <c r="L15" s="243"/>
    </row>
    <row r="16" spans="2:46" s="242" customFormat="1" ht="12" customHeight="1">
      <c r="B16" s="243"/>
      <c r="D16" s="237" t="s">
        <v>434</v>
      </c>
      <c r="I16" s="237" t="s">
        <v>53</v>
      </c>
      <c r="J16" s="235" t="str">
        <f>IF('[4]Rekapitulace stavby'!AN10="","",'[4]Rekapitulace stavby'!AN10)</f>
        <v/>
      </c>
      <c r="L16" s="243"/>
    </row>
    <row r="17" spans="2:12" s="242" customFormat="1" ht="18" customHeight="1">
      <c r="B17" s="243"/>
      <c r="E17" s="235" t="str">
        <f>IF('[4]Rekapitulace stavby'!E11="","",'[4]Rekapitulace stavby'!E11)</f>
        <v xml:space="preserve"> </v>
      </c>
      <c r="I17" s="237" t="s">
        <v>54</v>
      </c>
      <c r="J17" s="235" t="str">
        <f>IF('[4]Rekapitulace stavby'!AN11="","",'[4]Rekapitulace stavby'!AN11)</f>
        <v/>
      </c>
      <c r="L17" s="243"/>
    </row>
    <row r="18" spans="2:12" s="242" customFormat="1" ht="6.95" customHeight="1">
      <c r="B18" s="243"/>
      <c r="L18" s="243"/>
    </row>
    <row r="19" spans="2:12" s="242" customFormat="1" ht="12" customHeight="1">
      <c r="B19" s="243"/>
      <c r="D19" s="237" t="s">
        <v>435</v>
      </c>
      <c r="I19" s="237" t="s">
        <v>53</v>
      </c>
      <c r="J19" s="238" t="str">
        <f>'[4]Rekapitulace stavby'!AN13</f>
        <v>Vyplň údaj</v>
      </c>
      <c r="L19" s="243"/>
    </row>
    <row r="20" spans="2:12" s="242" customFormat="1" ht="18" customHeight="1">
      <c r="B20" s="243"/>
      <c r="E20" s="583" t="str">
        <f>'[4]Rekapitulace stavby'!E14</f>
        <v>Vyplň údaj</v>
      </c>
      <c r="F20" s="540"/>
      <c r="G20" s="540"/>
      <c r="H20" s="540"/>
      <c r="I20" s="237" t="s">
        <v>54</v>
      </c>
      <c r="J20" s="238" t="str">
        <f>'[4]Rekapitulace stavby'!AN14</f>
        <v>Vyplň údaj</v>
      </c>
      <c r="L20" s="243"/>
    </row>
    <row r="21" spans="2:12" s="242" customFormat="1" ht="6.95" customHeight="1">
      <c r="B21" s="243"/>
      <c r="L21" s="243"/>
    </row>
    <row r="22" spans="2:12" s="242" customFormat="1" ht="12" customHeight="1">
      <c r="B22" s="243"/>
      <c r="D22" s="237" t="s">
        <v>55</v>
      </c>
      <c r="I22" s="237" t="s">
        <v>53</v>
      </c>
      <c r="J22" s="235" t="s">
        <v>406</v>
      </c>
      <c r="L22" s="243"/>
    </row>
    <row r="23" spans="2:12" s="242" customFormat="1" ht="18" customHeight="1">
      <c r="B23" s="243"/>
      <c r="E23" s="235" t="s">
        <v>437</v>
      </c>
      <c r="I23" s="237" t="s">
        <v>54</v>
      </c>
      <c r="J23" s="235" t="s">
        <v>406</v>
      </c>
      <c r="L23" s="243"/>
    </row>
    <row r="24" spans="2:12" s="242" customFormat="1" ht="6.95" customHeight="1">
      <c r="B24" s="243"/>
      <c r="L24" s="243"/>
    </row>
    <row r="25" spans="2:12" s="242" customFormat="1" ht="12" customHeight="1">
      <c r="B25" s="243"/>
      <c r="D25" s="237" t="s">
        <v>439</v>
      </c>
      <c r="I25" s="237" t="s">
        <v>53</v>
      </c>
      <c r="J25" s="235" t="str">
        <f>IF('[4]Rekapitulace stavby'!AN19="","",'[4]Rekapitulace stavby'!AN19)</f>
        <v/>
      </c>
      <c r="L25" s="243"/>
    </row>
    <row r="26" spans="2:12" s="242" customFormat="1" ht="18" customHeight="1">
      <c r="B26" s="243"/>
      <c r="E26" s="235" t="str">
        <f>IF('[4]Rekapitulace stavby'!E20="","",'[4]Rekapitulace stavby'!E20)</f>
        <v xml:space="preserve"> </v>
      </c>
      <c r="I26" s="237" t="s">
        <v>54</v>
      </c>
      <c r="J26" s="235" t="str">
        <f>IF('[4]Rekapitulace stavby'!AN20="","",'[4]Rekapitulace stavby'!AN20)</f>
        <v/>
      </c>
      <c r="L26" s="243"/>
    </row>
    <row r="27" spans="2:12" s="242" customFormat="1" ht="6.95" customHeight="1">
      <c r="B27" s="243"/>
      <c r="L27" s="243"/>
    </row>
    <row r="28" spans="2:12" s="242" customFormat="1" ht="12" customHeight="1">
      <c r="B28" s="243"/>
      <c r="D28" s="237" t="s">
        <v>440</v>
      </c>
      <c r="L28" s="243"/>
    </row>
    <row r="29" spans="2:12" s="308" customFormat="1" ht="16.5" customHeight="1">
      <c r="B29" s="309"/>
      <c r="E29" s="547" t="s">
        <v>406</v>
      </c>
      <c r="F29" s="547"/>
      <c r="G29" s="547"/>
      <c r="H29" s="547"/>
      <c r="L29" s="309"/>
    </row>
    <row r="30" spans="2:12" s="242" customFormat="1" ht="6.95" customHeight="1">
      <c r="B30" s="243"/>
      <c r="L30" s="243"/>
    </row>
    <row r="31" spans="2:12" s="242" customFormat="1" ht="6.95" customHeight="1">
      <c r="B31" s="243"/>
      <c r="D31" s="264"/>
      <c r="E31" s="264"/>
      <c r="F31" s="264"/>
      <c r="G31" s="264"/>
      <c r="H31" s="264"/>
      <c r="I31" s="264"/>
      <c r="J31" s="264"/>
      <c r="K31" s="264"/>
      <c r="L31" s="243"/>
    </row>
    <row r="32" spans="2:12" s="242" customFormat="1" ht="25.35" customHeight="1">
      <c r="B32" s="243"/>
      <c r="D32" s="310" t="s">
        <v>19</v>
      </c>
      <c r="J32" s="278">
        <f>ROUND(J92, 2)</f>
        <v>0</v>
      </c>
      <c r="L32" s="243"/>
    </row>
    <row r="33" spans="2:12" s="242" customFormat="1" ht="6.95" customHeight="1">
      <c r="B33" s="243"/>
      <c r="D33" s="264"/>
      <c r="E33" s="264"/>
      <c r="F33" s="264"/>
      <c r="G33" s="264"/>
      <c r="H33" s="264"/>
      <c r="I33" s="264"/>
      <c r="J33" s="264"/>
      <c r="K33" s="264"/>
      <c r="L33" s="243"/>
    </row>
    <row r="34" spans="2:12" s="242" customFormat="1" ht="14.45" customHeight="1">
      <c r="B34" s="243"/>
      <c r="F34" s="246" t="s">
        <v>443</v>
      </c>
      <c r="I34" s="246" t="s">
        <v>442</v>
      </c>
      <c r="J34" s="246" t="s">
        <v>444</v>
      </c>
      <c r="L34" s="243"/>
    </row>
    <row r="35" spans="2:12" s="242" customFormat="1" ht="14.45" customHeight="1">
      <c r="B35" s="243"/>
      <c r="D35" s="266" t="s">
        <v>33</v>
      </c>
      <c r="E35" s="237" t="s">
        <v>445</v>
      </c>
      <c r="F35" s="300">
        <f>ROUND((SUM(BE92:BE204)),  2)</f>
        <v>0</v>
      </c>
      <c r="I35" s="311">
        <v>0.21</v>
      </c>
      <c r="J35" s="300">
        <f>ROUND(((SUM(BE92:BE204))*I35),  2)</f>
        <v>0</v>
      </c>
      <c r="L35" s="243"/>
    </row>
    <row r="36" spans="2:12" s="242" customFormat="1" ht="14.45" customHeight="1">
      <c r="B36" s="243"/>
      <c r="E36" s="237" t="s">
        <v>446</v>
      </c>
      <c r="F36" s="300">
        <f>ROUND((SUM(BF92:BF204)),  2)</f>
        <v>0</v>
      </c>
      <c r="I36" s="311">
        <v>0.15</v>
      </c>
      <c r="J36" s="300">
        <f>ROUND(((SUM(BF92:BF204))*I36),  2)</f>
        <v>0</v>
      </c>
      <c r="L36" s="243"/>
    </row>
    <row r="37" spans="2:12" s="242" customFormat="1" ht="14.45" hidden="1" customHeight="1">
      <c r="B37" s="243"/>
      <c r="E37" s="237" t="s">
        <v>447</v>
      </c>
      <c r="F37" s="300">
        <f>ROUND((SUM(BG92:BG204)),  2)</f>
        <v>0</v>
      </c>
      <c r="I37" s="311">
        <v>0.21</v>
      </c>
      <c r="J37" s="300">
        <f>0</f>
        <v>0</v>
      </c>
      <c r="L37" s="243"/>
    </row>
    <row r="38" spans="2:12" s="242" customFormat="1" ht="14.45" hidden="1" customHeight="1">
      <c r="B38" s="243"/>
      <c r="E38" s="237" t="s">
        <v>448</v>
      </c>
      <c r="F38" s="300">
        <f>ROUND((SUM(BH92:BH204)),  2)</f>
        <v>0</v>
      </c>
      <c r="I38" s="311">
        <v>0.15</v>
      </c>
      <c r="J38" s="300">
        <f>0</f>
        <v>0</v>
      </c>
      <c r="L38" s="243"/>
    </row>
    <row r="39" spans="2:12" s="242" customFormat="1" ht="14.45" hidden="1" customHeight="1">
      <c r="B39" s="243"/>
      <c r="E39" s="237" t="s">
        <v>449</v>
      </c>
      <c r="F39" s="300">
        <f>ROUND((SUM(BI92:BI204)),  2)</f>
        <v>0</v>
      </c>
      <c r="I39" s="311">
        <v>0</v>
      </c>
      <c r="J39" s="300">
        <f>0</f>
        <v>0</v>
      </c>
      <c r="L39" s="243"/>
    </row>
    <row r="40" spans="2:12" s="242" customFormat="1" ht="6.95" customHeight="1">
      <c r="B40" s="243"/>
      <c r="L40" s="243"/>
    </row>
    <row r="41" spans="2:12" s="242" customFormat="1" ht="25.35" customHeight="1">
      <c r="B41" s="243"/>
      <c r="C41" s="312"/>
      <c r="D41" s="313" t="s">
        <v>450</v>
      </c>
      <c r="E41" s="268"/>
      <c r="F41" s="268"/>
      <c r="G41" s="314" t="s">
        <v>76</v>
      </c>
      <c r="H41" s="315" t="s">
        <v>75</v>
      </c>
      <c r="I41" s="268"/>
      <c r="J41" s="316">
        <f>SUM(J32:J39)</f>
        <v>0</v>
      </c>
      <c r="K41" s="317"/>
      <c r="L41" s="243"/>
    </row>
    <row r="42" spans="2:12" s="242" customFormat="1" ht="14.45" customHeight="1">
      <c r="B42" s="253"/>
      <c r="C42" s="254"/>
      <c r="D42" s="254"/>
      <c r="E42" s="254"/>
      <c r="F42" s="254"/>
      <c r="G42" s="254"/>
      <c r="H42" s="254"/>
      <c r="I42" s="254"/>
      <c r="J42" s="254"/>
      <c r="K42" s="254"/>
      <c r="L42" s="243"/>
    </row>
    <row r="46" spans="2:12" s="242" customFormat="1" ht="6.95" customHeight="1">
      <c r="B46" s="255"/>
      <c r="C46" s="256"/>
      <c r="D46" s="256"/>
      <c r="E46" s="256"/>
      <c r="F46" s="256"/>
      <c r="G46" s="256"/>
      <c r="H46" s="256"/>
      <c r="I46" s="256"/>
      <c r="J46" s="256"/>
      <c r="K46" s="256"/>
      <c r="L46" s="243"/>
    </row>
    <row r="47" spans="2:12" s="242" customFormat="1" ht="24.95" customHeight="1">
      <c r="B47" s="243"/>
      <c r="C47" s="231" t="s">
        <v>503</v>
      </c>
      <c r="L47" s="243"/>
    </row>
    <row r="48" spans="2:12" s="242" customFormat="1" ht="6.95" customHeight="1">
      <c r="B48" s="243"/>
      <c r="L48" s="243"/>
    </row>
    <row r="49" spans="2:47" s="242" customFormat="1" ht="12" customHeight="1">
      <c r="B49" s="243"/>
      <c r="C49" s="237" t="s">
        <v>427</v>
      </c>
      <c r="L49" s="243"/>
    </row>
    <row r="50" spans="2:47" s="242" customFormat="1" ht="16.5" customHeight="1">
      <c r="B50" s="243"/>
      <c r="E50" s="581" t="str">
        <f>E7</f>
        <v>Výstavba ZTV NIVY II.</v>
      </c>
      <c r="F50" s="582"/>
      <c r="G50" s="582"/>
      <c r="H50" s="582"/>
      <c r="L50" s="243"/>
    </row>
    <row r="51" spans="2:47" ht="12" customHeight="1">
      <c r="B51" s="230"/>
      <c r="C51" s="237" t="s">
        <v>499</v>
      </c>
      <c r="L51" s="230"/>
    </row>
    <row r="52" spans="2:47" s="242" customFormat="1" ht="16.5" customHeight="1">
      <c r="B52" s="243"/>
      <c r="E52" s="581" t="s">
        <v>965</v>
      </c>
      <c r="F52" s="580"/>
      <c r="G52" s="580"/>
      <c r="H52" s="580"/>
      <c r="L52" s="243"/>
    </row>
    <row r="53" spans="2:47" s="242" customFormat="1" ht="12" customHeight="1">
      <c r="B53" s="243"/>
      <c r="C53" s="237" t="s">
        <v>501</v>
      </c>
      <c r="L53" s="243"/>
    </row>
    <row r="54" spans="2:47" s="242" customFormat="1" ht="30" customHeight="1">
      <c r="B54" s="243"/>
      <c r="E54" s="554" t="str">
        <f>E11</f>
        <v>02 - přípojky PE100RC D40/3,7 - celková délka 40,2m (5ks)</v>
      </c>
      <c r="F54" s="580"/>
      <c r="G54" s="580"/>
      <c r="H54" s="580"/>
      <c r="L54" s="243"/>
    </row>
    <row r="55" spans="2:47" s="242" customFormat="1" ht="6.95" customHeight="1">
      <c r="B55" s="243"/>
      <c r="L55" s="243"/>
    </row>
    <row r="56" spans="2:47" s="242" customFormat="1" ht="12" customHeight="1">
      <c r="B56" s="243"/>
      <c r="C56" s="237" t="s">
        <v>431</v>
      </c>
      <c r="F56" s="235" t="str">
        <f>F14</f>
        <v>Dačice</v>
      </c>
      <c r="I56" s="237" t="s">
        <v>432</v>
      </c>
      <c r="J56" s="263" t="str">
        <f>IF(J14="","",J14)</f>
        <v>16. 8. 2023</v>
      </c>
      <c r="L56" s="243"/>
    </row>
    <row r="57" spans="2:47" s="242" customFormat="1" ht="6.95" customHeight="1">
      <c r="B57" s="243"/>
      <c r="L57" s="243"/>
    </row>
    <row r="58" spans="2:47" s="242" customFormat="1" ht="25.7" customHeight="1">
      <c r="B58" s="243"/>
      <c r="C58" s="237" t="s">
        <v>434</v>
      </c>
      <c r="F58" s="235" t="str">
        <f>E17</f>
        <v xml:space="preserve"> </v>
      </c>
      <c r="I58" s="237" t="s">
        <v>55</v>
      </c>
      <c r="J58" s="240" t="str">
        <f>E23</f>
        <v>Ing.Zdeněk Hejtman, Dačice</v>
      </c>
      <c r="L58" s="243"/>
    </row>
    <row r="59" spans="2:47" s="242" customFormat="1" ht="15.2" customHeight="1">
      <c r="B59" s="243"/>
      <c r="C59" s="237" t="s">
        <v>435</v>
      </c>
      <c r="F59" s="235" t="str">
        <f>IF(E20="","",E20)</f>
        <v>Vyplň údaj</v>
      </c>
      <c r="I59" s="237" t="s">
        <v>439</v>
      </c>
      <c r="J59" s="240" t="str">
        <f>E26</f>
        <v xml:space="preserve"> </v>
      </c>
      <c r="L59" s="243"/>
    </row>
    <row r="60" spans="2:47" s="242" customFormat="1" ht="10.35" customHeight="1">
      <c r="B60" s="243"/>
      <c r="L60" s="243"/>
    </row>
    <row r="61" spans="2:47" s="242" customFormat="1" ht="29.25" customHeight="1">
      <c r="B61" s="243"/>
      <c r="C61" s="318" t="s">
        <v>504</v>
      </c>
      <c r="D61" s="312"/>
      <c r="E61" s="312"/>
      <c r="F61" s="312"/>
      <c r="G61" s="312"/>
      <c r="H61" s="312"/>
      <c r="I61" s="312"/>
      <c r="J61" s="319" t="s">
        <v>505</v>
      </c>
      <c r="K61" s="312"/>
      <c r="L61" s="243"/>
    </row>
    <row r="62" spans="2:47" s="242" customFormat="1" ht="10.35" customHeight="1">
      <c r="B62" s="243"/>
      <c r="L62" s="243"/>
    </row>
    <row r="63" spans="2:47" s="242" customFormat="1" ht="22.9" customHeight="1">
      <c r="B63" s="243"/>
      <c r="C63" s="320" t="s">
        <v>470</v>
      </c>
      <c r="J63" s="278">
        <f>J92</f>
        <v>0</v>
      </c>
      <c r="L63" s="243"/>
      <c r="AU63" s="227" t="s">
        <v>506</v>
      </c>
    </row>
    <row r="64" spans="2:47" s="321" customFormat="1" ht="24.95" customHeight="1">
      <c r="B64" s="322"/>
      <c r="D64" s="323" t="s">
        <v>507</v>
      </c>
      <c r="E64" s="324"/>
      <c r="F64" s="324"/>
      <c r="G64" s="324"/>
      <c r="H64" s="324"/>
      <c r="I64" s="324"/>
      <c r="J64" s="325">
        <f>J93</f>
        <v>0</v>
      </c>
      <c r="L64" s="322"/>
    </row>
    <row r="65" spans="2:12" s="297" customFormat="1" ht="19.899999999999999" customHeight="1">
      <c r="B65" s="326"/>
      <c r="D65" s="327" t="s">
        <v>508</v>
      </c>
      <c r="E65" s="328"/>
      <c r="F65" s="328"/>
      <c r="G65" s="328"/>
      <c r="H65" s="328"/>
      <c r="I65" s="328"/>
      <c r="J65" s="329">
        <f>J94</f>
        <v>0</v>
      </c>
      <c r="L65" s="326"/>
    </row>
    <row r="66" spans="2:12" s="297" customFormat="1" ht="19.899999999999999" customHeight="1">
      <c r="B66" s="326"/>
      <c r="D66" s="327" t="s">
        <v>509</v>
      </c>
      <c r="E66" s="328"/>
      <c r="F66" s="328"/>
      <c r="G66" s="328"/>
      <c r="H66" s="328"/>
      <c r="I66" s="328"/>
      <c r="J66" s="329">
        <f>J143</f>
        <v>0</v>
      </c>
      <c r="L66" s="326"/>
    </row>
    <row r="67" spans="2:12" s="297" customFormat="1" ht="19.899999999999999" customHeight="1">
      <c r="B67" s="326"/>
      <c r="D67" s="327" t="s">
        <v>511</v>
      </c>
      <c r="E67" s="328"/>
      <c r="F67" s="328"/>
      <c r="G67" s="328"/>
      <c r="H67" s="328"/>
      <c r="I67" s="328"/>
      <c r="J67" s="329">
        <f>J156</f>
        <v>0</v>
      </c>
      <c r="L67" s="326"/>
    </row>
    <row r="68" spans="2:12" s="297" customFormat="1" ht="19.899999999999999" customHeight="1">
      <c r="B68" s="326"/>
      <c r="D68" s="327" t="s">
        <v>514</v>
      </c>
      <c r="E68" s="328"/>
      <c r="F68" s="328"/>
      <c r="G68" s="328"/>
      <c r="H68" s="328"/>
      <c r="I68" s="328"/>
      <c r="J68" s="329">
        <f>J192</f>
        <v>0</v>
      </c>
      <c r="L68" s="326"/>
    </row>
    <row r="69" spans="2:12" s="321" customFormat="1" ht="24.95" customHeight="1">
      <c r="B69" s="322"/>
      <c r="D69" s="323" t="s">
        <v>1106</v>
      </c>
      <c r="E69" s="324"/>
      <c r="F69" s="324"/>
      <c r="G69" s="324"/>
      <c r="H69" s="324"/>
      <c r="I69" s="324"/>
      <c r="J69" s="325">
        <f>J195</f>
        <v>0</v>
      </c>
      <c r="L69" s="322"/>
    </row>
    <row r="70" spans="2:12" s="297" customFormat="1" ht="19.899999999999999" customHeight="1">
      <c r="B70" s="326"/>
      <c r="D70" s="327" t="s">
        <v>1107</v>
      </c>
      <c r="E70" s="328"/>
      <c r="F70" s="328"/>
      <c r="G70" s="328"/>
      <c r="H70" s="328"/>
      <c r="I70" s="328"/>
      <c r="J70" s="329">
        <f>J196</f>
        <v>0</v>
      </c>
      <c r="L70" s="326"/>
    </row>
    <row r="71" spans="2:12" s="242" customFormat="1" ht="21.75" customHeight="1">
      <c r="B71" s="243"/>
      <c r="L71" s="243"/>
    </row>
    <row r="72" spans="2:12" s="242" customFormat="1" ht="6.95" customHeight="1">
      <c r="B72" s="253"/>
      <c r="C72" s="254"/>
      <c r="D72" s="254"/>
      <c r="E72" s="254"/>
      <c r="F72" s="254"/>
      <c r="G72" s="254"/>
      <c r="H72" s="254"/>
      <c r="I72" s="254"/>
      <c r="J72" s="254"/>
      <c r="K72" s="254"/>
      <c r="L72" s="243"/>
    </row>
    <row r="76" spans="2:12" s="242" customFormat="1" ht="6.95" customHeight="1">
      <c r="B76" s="255"/>
      <c r="C76" s="256"/>
      <c r="D76" s="256"/>
      <c r="E76" s="256"/>
      <c r="F76" s="256"/>
      <c r="G76" s="256"/>
      <c r="H76" s="256"/>
      <c r="I76" s="256"/>
      <c r="J76" s="256"/>
      <c r="K76" s="256"/>
      <c r="L76" s="243"/>
    </row>
    <row r="77" spans="2:12" s="242" customFormat="1" ht="24.95" customHeight="1">
      <c r="B77" s="243"/>
      <c r="C77" s="231" t="s">
        <v>515</v>
      </c>
      <c r="L77" s="243"/>
    </row>
    <row r="78" spans="2:12" s="242" customFormat="1" ht="6.95" customHeight="1">
      <c r="B78" s="243"/>
      <c r="L78" s="243"/>
    </row>
    <row r="79" spans="2:12" s="242" customFormat="1" ht="12" customHeight="1">
      <c r="B79" s="243"/>
      <c r="C79" s="237" t="s">
        <v>427</v>
      </c>
      <c r="L79" s="243"/>
    </row>
    <row r="80" spans="2:12" s="242" customFormat="1" ht="16.5" customHeight="1">
      <c r="B80" s="243"/>
      <c r="E80" s="581" t="str">
        <f>E7</f>
        <v>Výstavba ZTV NIVY II.</v>
      </c>
      <c r="F80" s="582"/>
      <c r="G80" s="582"/>
      <c r="H80" s="582"/>
      <c r="L80" s="243"/>
    </row>
    <row r="81" spans="2:65" ht="12" customHeight="1">
      <c r="B81" s="230"/>
      <c r="C81" s="237" t="s">
        <v>499</v>
      </c>
      <c r="L81" s="230"/>
    </row>
    <row r="82" spans="2:65" s="242" customFormat="1" ht="16.5" customHeight="1">
      <c r="B82" s="243"/>
      <c r="E82" s="581" t="s">
        <v>965</v>
      </c>
      <c r="F82" s="580"/>
      <c r="G82" s="580"/>
      <c r="H82" s="580"/>
      <c r="L82" s="243"/>
    </row>
    <row r="83" spans="2:65" s="242" customFormat="1" ht="12" customHeight="1">
      <c r="B83" s="243"/>
      <c r="C83" s="237" t="s">
        <v>501</v>
      </c>
      <c r="L83" s="243"/>
    </row>
    <row r="84" spans="2:65" s="242" customFormat="1" ht="30" customHeight="1">
      <c r="B84" s="243"/>
      <c r="E84" s="554" t="str">
        <f>E11</f>
        <v>02 - přípojky PE100RC D40/3,7 - celková délka 40,2m (5ks)</v>
      </c>
      <c r="F84" s="580"/>
      <c r="G84" s="580"/>
      <c r="H84" s="580"/>
      <c r="L84" s="243"/>
    </row>
    <row r="85" spans="2:65" s="242" customFormat="1" ht="6.95" customHeight="1">
      <c r="B85" s="243"/>
      <c r="L85" s="243"/>
    </row>
    <row r="86" spans="2:65" s="242" customFormat="1" ht="12" customHeight="1">
      <c r="B86" s="243"/>
      <c r="C86" s="237" t="s">
        <v>431</v>
      </c>
      <c r="F86" s="235" t="str">
        <f>F14</f>
        <v>Dačice</v>
      </c>
      <c r="I86" s="237" t="s">
        <v>432</v>
      </c>
      <c r="J86" s="263" t="str">
        <f>IF(J14="","",J14)</f>
        <v>16. 8. 2023</v>
      </c>
      <c r="L86" s="243"/>
    </row>
    <row r="87" spans="2:65" s="242" customFormat="1" ht="6.95" customHeight="1">
      <c r="B87" s="243"/>
      <c r="L87" s="243"/>
    </row>
    <row r="88" spans="2:65" s="242" customFormat="1" ht="25.7" customHeight="1">
      <c r="B88" s="243"/>
      <c r="C88" s="237" t="s">
        <v>434</v>
      </c>
      <c r="F88" s="235" t="str">
        <f>E17</f>
        <v xml:space="preserve"> </v>
      </c>
      <c r="I88" s="237" t="s">
        <v>55</v>
      </c>
      <c r="J88" s="240" t="str">
        <f>E23</f>
        <v>Ing.Zdeněk Hejtman, Dačice</v>
      </c>
      <c r="L88" s="243"/>
    </row>
    <row r="89" spans="2:65" s="242" customFormat="1" ht="15.2" customHeight="1">
      <c r="B89" s="243"/>
      <c r="C89" s="237" t="s">
        <v>435</v>
      </c>
      <c r="F89" s="235" t="str">
        <f>IF(E20="","",E20)</f>
        <v>Vyplň údaj</v>
      </c>
      <c r="I89" s="237" t="s">
        <v>439</v>
      </c>
      <c r="J89" s="240" t="str">
        <f>E26</f>
        <v xml:space="preserve"> </v>
      </c>
      <c r="L89" s="243"/>
    </row>
    <row r="90" spans="2:65" s="242" customFormat="1" ht="10.35" customHeight="1">
      <c r="B90" s="243"/>
      <c r="L90" s="243"/>
    </row>
    <row r="91" spans="2:65" s="330" customFormat="1" ht="29.25" customHeight="1">
      <c r="B91" s="331"/>
      <c r="C91" s="332" t="s">
        <v>516</v>
      </c>
      <c r="D91" s="333" t="s">
        <v>457</v>
      </c>
      <c r="E91" s="333" t="s">
        <v>453</v>
      </c>
      <c r="F91" s="333" t="s">
        <v>454</v>
      </c>
      <c r="G91" s="333" t="s">
        <v>120</v>
      </c>
      <c r="H91" s="333" t="s">
        <v>517</v>
      </c>
      <c r="I91" s="333" t="s">
        <v>518</v>
      </c>
      <c r="J91" s="333" t="s">
        <v>505</v>
      </c>
      <c r="K91" s="334" t="s">
        <v>519</v>
      </c>
      <c r="L91" s="331"/>
      <c r="M91" s="270" t="s">
        <v>406</v>
      </c>
      <c r="N91" s="271" t="s">
        <v>33</v>
      </c>
      <c r="O91" s="271" t="s">
        <v>520</v>
      </c>
      <c r="P91" s="271" t="s">
        <v>521</v>
      </c>
      <c r="Q91" s="271" t="s">
        <v>522</v>
      </c>
      <c r="R91" s="271" t="s">
        <v>523</v>
      </c>
      <c r="S91" s="271" t="s">
        <v>524</v>
      </c>
      <c r="T91" s="272" t="s">
        <v>525</v>
      </c>
    </row>
    <row r="92" spans="2:65" s="242" customFormat="1" ht="22.9" customHeight="1">
      <c r="B92" s="243"/>
      <c r="C92" s="276" t="s">
        <v>526</v>
      </c>
      <c r="J92" s="335">
        <f>BK92</f>
        <v>0</v>
      </c>
      <c r="L92" s="243"/>
      <c r="M92" s="273"/>
      <c r="N92" s="264"/>
      <c r="O92" s="264"/>
      <c r="P92" s="336">
        <f>P93+P195</f>
        <v>0</v>
      </c>
      <c r="Q92" s="264"/>
      <c r="R92" s="336">
        <f>R93+R195</f>
        <v>2.4220837</v>
      </c>
      <c r="S92" s="264"/>
      <c r="T92" s="337">
        <f>T93+T195</f>
        <v>0</v>
      </c>
      <c r="AT92" s="227" t="s">
        <v>471</v>
      </c>
      <c r="AU92" s="227" t="s">
        <v>506</v>
      </c>
      <c r="BK92" s="338">
        <f>BK93+BK195</f>
        <v>0</v>
      </c>
    </row>
    <row r="93" spans="2:65" s="339" customFormat="1" ht="25.9" customHeight="1">
      <c r="B93" s="340"/>
      <c r="D93" s="341" t="s">
        <v>471</v>
      </c>
      <c r="E93" s="342" t="s">
        <v>59</v>
      </c>
      <c r="F93" s="342" t="s">
        <v>527</v>
      </c>
      <c r="I93" s="343"/>
      <c r="J93" s="344">
        <f>BK93</f>
        <v>0</v>
      </c>
      <c r="L93" s="340"/>
      <c r="M93" s="345"/>
      <c r="P93" s="346">
        <f>P94+P143+P156+P192</f>
        <v>0</v>
      </c>
      <c r="R93" s="346">
        <f>R94+R143+R156+R192</f>
        <v>2.4047337</v>
      </c>
      <c r="T93" s="347">
        <f>T94+T143+T156+T192</f>
        <v>0</v>
      </c>
      <c r="AR93" s="341" t="s">
        <v>87</v>
      </c>
      <c r="AT93" s="348" t="s">
        <v>471</v>
      </c>
      <c r="AU93" s="348" t="s">
        <v>472</v>
      </c>
      <c r="AY93" s="341" t="s">
        <v>528</v>
      </c>
      <c r="BK93" s="349">
        <f>BK94+BK143+BK156+BK192</f>
        <v>0</v>
      </c>
    </row>
    <row r="94" spans="2:65" s="339" customFormat="1" ht="22.9" customHeight="1">
      <c r="B94" s="340"/>
      <c r="D94" s="341" t="s">
        <v>471</v>
      </c>
      <c r="E94" s="350" t="s">
        <v>87</v>
      </c>
      <c r="F94" s="350" t="s">
        <v>88</v>
      </c>
      <c r="I94" s="343"/>
      <c r="J94" s="351">
        <f>BK94</f>
        <v>0</v>
      </c>
      <c r="L94" s="340"/>
      <c r="M94" s="345"/>
      <c r="P94" s="346">
        <f>SUM(P95:P142)</f>
        <v>0</v>
      </c>
      <c r="R94" s="346">
        <f>SUM(R95:R142)</f>
        <v>7.8647999999999996E-2</v>
      </c>
      <c r="T94" s="347">
        <f>SUM(T95:T142)</f>
        <v>0</v>
      </c>
      <c r="AR94" s="341" t="s">
        <v>87</v>
      </c>
      <c r="AT94" s="348" t="s">
        <v>471</v>
      </c>
      <c r="AU94" s="348" t="s">
        <v>87</v>
      </c>
      <c r="AY94" s="341" t="s">
        <v>528</v>
      </c>
      <c r="BK94" s="349">
        <f>SUM(BK95:BK142)</f>
        <v>0</v>
      </c>
    </row>
    <row r="95" spans="2:65" s="242" customFormat="1" ht="44.25" customHeight="1">
      <c r="B95" s="352"/>
      <c r="C95" s="353" t="s">
        <v>87</v>
      </c>
      <c r="D95" s="353" t="s">
        <v>529</v>
      </c>
      <c r="E95" s="354" t="s">
        <v>877</v>
      </c>
      <c r="F95" s="355" t="s">
        <v>878</v>
      </c>
      <c r="G95" s="356" t="s">
        <v>140</v>
      </c>
      <c r="H95" s="357">
        <v>27.12</v>
      </c>
      <c r="I95" s="358"/>
      <c r="J95" s="359">
        <f>ROUND(I95*H95,2)</f>
        <v>0</v>
      </c>
      <c r="K95" s="355" t="s">
        <v>532</v>
      </c>
      <c r="L95" s="243"/>
      <c r="M95" s="360" t="s">
        <v>406</v>
      </c>
      <c r="N95" s="361" t="s">
        <v>445</v>
      </c>
      <c r="P95" s="362">
        <f>O95*H95</f>
        <v>0</v>
      </c>
      <c r="Q95" s="362">
        <v>0</v>
      </c>
      <c r="R95" s="362">
        <f>Q95*H95</f>
        <v>0</v>
      </c>
      <c r="S95" s="362">
        <v>0</v>
      </c>
      <c r="T95" s="363">
        <f>S95*H95</f>
        <v>0</v>
      </c>
      <c r="AR95" s="364" t="s">
        <v>91</v>
      </c>
      <c r="AT95" s="364" t="s">
        <v>529</v>
      </c>
      <c r="AU95" s="364" t="s">
        <v>293</v>
      </c>
      <c r="AY95" s="227" t="s">
        <v>528</v>
      </c>
      <c r="BE95" s="365">
        <f>IF(N95="základní",J95,0)</f>
        <v>0</v>
      </c>
      <c r="BF95" s="365">
        <f>IF(N95="snížená",J95,0)</f>
        <v>0</v>
      </c>
      <c r="BG95" s="365">
        <f>IF(N95="zákl. přenesená",J95,0)</f>
        <v>0</v>
      </c>
      <c r="BH95" s="365">
        <f>IF(N95="sníž. přenesená",J95,0)</f>
        <v>0</v>
      </c>
      <c r="BI95" s="365">
        <f>IF(N95="nulová",J95,0)</f>
        <v>0</v>
      </c>
      <c r="BJ95" s="227" t="s">
        <v>87</v>
      </c>
      <c r="BK95" s="365">
        <f>ROUND(I95*H95,2)</f>
        <v>0</v>
      </c>
      <c r="BL95" s="227" t="s">
        <v>91</v>
      </c>
      <c r="BM95" s="364" t="s">
        <v>1108</v>
      </c>
    </row>
    <row r="96" spans="2:65" s="242" customFormat="1">
      <c r="B96" s="243"/>
      <c r="D96" s="366" t="s">
        <v>534</v>
      </c>
      <c r="F96" s="367" t="s">
        <v>880</v>
      </c>
      <c r="I96" s="368"/>
      <c r="L96" s="243"/>
      <c r="M96" s="369"/>
      <c r="T96" s="267"/>
      <c r="AT96" s="227" t="s">
        <v>534</v>
      </c>
      <c r="AU96" s="227" t="s">
        <v>293</v>
      </c>
    </row>
    <row r="97" spans="2:65" s="370" customFormat="1" ht="22.5">
      <c r="B97" s="371"/>
      <c r="D97" s="372" t="s">
        <v>145</v>
      </c>
      <c r="E97" s="373" t="s">
        <v>406</v>
      </c>
      <c r="F97" s="374" t="s">
        <v>1109</v>
      </c>
      <c r="H97" s="375">
        <v>54.24</v>
      </c>
      <c r="I97" s="376"/>
      <c r="L97" s="371"/>
      <c r="M97" s="377"/>
      <c r="T97" s="378"/>
      <c r="AT97" s="373" t="s">
        <v>145</v>
      </c>
      <c r="AU97" s="373" t="s">
        <v>293</v>
      </c>
      <c r="AV97" s="370" t="s">
        <v>293</v>
      </c>
      <c r="AW97" s="370" t="s">
        <v>438</v>
      </c>
      <c r="AX97" s="370" t="s">
        <v>472</v>
      </c>
      <c r="AY97" s="373" t="s">
        <v>528</v>
      </c>
    </row>
    <row r="98" spans="2:65" s="370" customFormat="1">
      <c r="B98" s="371"/>
      <c r="D98" s="372" t="s">
        <v>145</v>
      </c>
      <c r="E98" s="373" t="s">
        <v>406</v>
      </c>
      <c r="F98" s="374" t="s">
        <v>1110</v>
      </c>
      <c r="H98" s="375">
        <v>27.12</v>
      </c>
      <c r="I98" s="376"/>
      <c r="L98" s="371"/>
      <c r="M98" s="377"/>
      <c r="T98" s="378"/>
      <c r="AT98" s="373" t="s">
        <v>145</v>
      </c>
      <c r="AU98" s="373" t="s">
        <v>293</v>
      </c>
      <c r="AV98" s="370" t="s">
        <v>293</v>
      </c>
      <c r="AW98" s="370" t="s">
        <v>438</v>
      </c>
      <c r="AX98" s="370" t="s">
        <v>87</v>
      </c>
      <c r="AY98" s="373" t="s">
        <v>528</v>
      </c>
    </row>
    <row r="99" spans="2:65" s="242" customFormat="1" ht="44.25" customHeight="1">
      <c r="B99" s="352"/>
      <c r="C99" s="353" t="s">
        <v>293</v>
      </c>
      <c r="D99" s="353" t="s">
        <v>529</v>
      </c>
      <c r="E99" s="354" t="s">
        <v>883</v>
      </c>
      <c r="F99" s="355" t="s">
        <v>884</v>
      </c>
      <c r="G99" s="356" t="s">
        <v>140</v>
      </c>
      <c r="H99" s="357">
        <v>24.408000000000001</v>
      </c>
      <c r="I99" s="358"/>
      <c r="J99" s="359">
        <f>ROUND(I99*H99,2)</f>
        <v>0</v>
      </c>
      <c r="K99" s="355" t="s">
        <v>532</v>
      </c>
      <c r="L99" s="243"/>
      <c r="M99" s="360" t="s">
        <v>406</v>
      </c>
      <c r="N99" s="361" t="s">
        <v>445</v>
      </c>
      <c r="P99" s="362">
        <f>O99*H99</f>
        <v>0</v>
      </c>
      <c r="Q99" s="362">
        <v>0</v>
      </c>
      <c r="R99" s="362">
        <f>Q99*H99</f>
        <v>0</v>
      </c>
      <c r="S99" s="362">
        <v>0</v>
      </c>
      <c r="T99" s="363">
        <f>S99*H99</f>
        <v>0</v>
      </c>
      <c r="AR99" s="364" t="s">
        <v>91</v>
      </c>
      <c r="AT99" s="364" t="s">
        <v>529</v>
      </c>
      <c r="AU99" s="364" t="s">
        <v>293</v>
      </c>
      <c r="AY99" s="227" t="s">
        <v>528</v>
      </c>
      <c r="BE99" s="365">
        <f>IF(N99="základní",J99,0)</f>
        <v>0</v>
      </c>
      <c r="BF99" s="365">
        <f>IF(N99="snížená",J99,0)</f>
        <v>0</v>
      </c>
      <c r="BG99" s="365">
        <f>IF(N99="zákl. přenesená",J99,0)</f>
        <v>0</v>
      </c>
      <c r="BH99" s="365">
        <f>IF(N99="sníž. přenesená",J99,0)</f>
        <v>0</v>
      </c>
      <c r="BI99" s="365">
        <f>IF(N99="nulová",J99,0)</f>
        <v>0</v>
      </c>
      <c r="BJ99" s="227" t="s">
        <v>87</v>
      </c>
      <c r="BK99" s="365">
        <f>ROUND(I99*H99,2)</f>
        <v>0</v>
      </c>
      <c r="BL99" s="227" t="s">
        <v>91</v>
      </c>
      <c r="BM99" s="364" t="s">
        <v>1111</v>
      </c>
    </row>
    <row r="100" spans="2:65" s="242" customFormat="1">
      <c r="B100" s="243"/>
      <c r="D100" s="366" t="s">
        <v>534</v>
      </c>
      <c r="F100" s="367" t="s">
        <v>886</v>
      </c>
      <c r="I100" s="368"/>
      <c r="L100" s="243"/>
      <c r="M100" s="369"/>
      <c r="T100" s="267"/>
      <c r="AT100" s="227" t="s">
        <v>534</v>
      </c>
      <c r="AU100" s="227" t="s">
        <v>293</v>
      </c>
    </row>
    <row r="101" spans="2:65" s="370" customFormat="1" ht="22.5">
      <c r="B101" s="371"/>
      <c r="D101" s="372" t="s">
        <v>145</v>
      </c>
      <c r="E101" s="373" t="s">
        <v>406</v>
      </c>
      <c r="F101" s="374" t="s">
        <v>1109</v>
      </c>
      <c r="H101" s="375">
        <v>54.24</v>
      </c>
      <c r="I101" s="376"/>
      <c r="L101" s="371"/>
      <c r="M101" s="377"/>
      <c r="T101" s="378"/>
      <c r="AT101" s="373" t="s">
        <v>145</v>
      </c>
      <c r="AU101" s="373" t="s">
        <v>293</v>
      </c>
      <c r="AV101" s="370" t="s">
        <v>293</v>
      </c>
      <c r="AW101" s="370" t="s">
        <v>438</v>
      </c>
      <c r="AX101" s="370" t="s">
        <v>472</v>
      </c>
      <c r="AY101" s="373" t="s">
        <v>528</v>
      </c>
    </row>
    <row r="102" spans="2:65" s="370" customFormat="1">
      <c r="B102" s="371"/>
      <c r="D102" s="372" t="s">
        <v>145</v>
      </c>
      <c r="E102" s="373" t="s">
        <v>406</v>
      </c>
      <c r="F102" s="374" t="s">
        <v>1112</v>
      </c>
      <c r="H102" s="375">
        <v>24.408000000000001</v>
      </c>
      <c r="I102" s="376"/>
      <c r="L102" s="371"/>
      <c r="M102" s="377"/>
      <c r="T102" s="378"/>
      <c r="AT102" s="373" t="s">
        <v>145</v>
      </c>
      <c r="AU102" s="373" t="s">
        <v>293</v>
      </c>
      <c r="AV102" s="370" t="s">
        <v>293</v>
      </c>
      <c r="AW102" s="370" t="s">
        <v>438</v>
      </c>
      <c r="AX102" s="370" t="s">
        <v>87</v>
      </c>
      <c r="AY102" s="373" t="s">
        <v>528</v>
      </c>
    </row>
    <row r="103" spans="2:65" s="242" customFormat="1" ht="44.25" customHeight="1">
      <c r="B103" s="352"/>
      <c r="C103" s="353" t="s">
        <v>89</v>
      </c>
      <c r="D103" s="353" t="s">
        <v>529</v>
      </c>
      <c r="E103" s="354" t="s">
        <v>888</v>
      </c>
      <c r="F103" s="355" t="s">
        <v>889</v>
      </c>
      <c r="G103" s="356" t="s">
        <v>140</v>
      </c>
      <c r="H103" s="357">
        <v>2.7120000000000002</v>
      </c>
      <c r="I103" s="358"/>
      <c r="J103" s="359">
        <f>ROUND(I103*H103,2)</f>
        <v>0</v>
      </c>
      <c r="K103" s="355" t="s">
        <v>532</v>
      </c>
      <c r="L103" s="243"/>
      <c r="M103" s="360" t="s">
        <v>406</v>
      </c>
      <c r="N103" s="361" t="s">
        <v>445</v>
      </c>
      <c r="P103" s="362">
        <f>O103*H103</f>
        <v>0</v>
      </c>
      <c r="Q103" s="362">
        <v>0</v>
      </c>
      <c r="R103" s="362">
        <f>Q103*H103</f>
        <v>0</v>
      </c>
      <c r="S103" s="362">
        <v>0</v>
      </c>
      <c r="T103" s="363">
        <f>S103*H103</f>
        <v>0</v>
      </c>
      <c r="AR103" s="364" t="s">
        <v>91</v>
      </c>
      <c r="AT103" s="364" t="s">
        <v>529</v>
      </c>
      <c r="AU103" s="364" t="s">
        <v>293</v>
      </c>
      <c r="AY103" s="227" t="s">
        <v>528</v>
      </c>
      <c r="BE103" s="365">
        <f>IF(N103="základní",J103,0)</f>
        <v>0</v>
      </c>
      <c r="BF103" s="365">
        <f>IF(N103="snížená",J103,0)</f>
        <v>0</v>
      </c>
      <c r="BG103" s="365">
        <f>IF(N103="zákl. přenesená",J103,0)</f>
        <v>0</v>
      </c>
      <c r="BH103" s="365">
        <f>IF(N103="sníž. přenesená",J103,0)</f>
        <v>0</v>
      </c>
      <c r="BI103" s="365">
        <f>IF(N103="nulová",J103,0)</f>
        <v>0</v>
      </c>
      <c r="BJ103" s="227" t="s">
        <v>87</v>
      </c>
      <c r="BK103" s="365">
        <f>ROUND(I103*H103,2)</f>
        <v>0</v>
      </c>
      <c r="BL103" s="227" t="s">
        <v>91</v>
      </c>
      <c r="BM103" s="364" t="s">
        <v>1113</v>
      </c>
    </row>
    <row r="104" spans="2:65" s="242" customFormat="1">
      <c r="B104" s="243"/>
      <c r="D104" s="366" t="s">
        <v>534</v>
      </c>
      <c r="F104" s="367" t="s">
        <v>891</v>
      </c>
      <c r="I104" s="368"/>
      <c r="L104" s="243"/>
      <c r="M104" s="369"/>
      <c r="T104" s="267"/>
      <c r="AT104" s="227" t="s">
        <v>534</v>
      </c>
      <c r="AU104" s="227" t="s">
        <v>293</v>
      </c>
    </row>
    <row r="105" spans="2:65" s="370" customFormat="1" ht="22.5">
      <c r="B105" s="371"/>
      <c r="D105" s="372" t="s">
        <v>145</v>
      </c>
      <c r="E105" s="373" t="s">
        <v>406</v>
      </c>
      <c r="F105" s="374" t="s">
        <v>1109</v>
      </c>
      <c r="H105" s="375">
        <v>54.24</v>
      </c>
      <c r="I105" s="376"/>
      <c r="L105" s="371"/>
      <c r="M105" s="377"/>
      <c r="T105" s="378"/>
      <c r="AT105" s="373" t="s">
        <v>145</v>
      </c>
      <c r="AU105" s="373" t="s">
        <v>293</v>
      </c>
      <c r="AV105" s="370" t="s">
        <v>293</v>
      </c>
      <c r="AW105" s="370" t="s">
        <v>438</v>
      </c>
      <c r="AX105" s="370" t="s">
        <v>472</v>
      </c>
      <c r="AY105" s="373" t="s">
        <v>528</v>
      </c>
    </row>
    <row r="106" spans="2:65" s="370" customFormat="1">
      <c r="B106" s="371"/>
      <c r="D106" s="372" t="s">
        <v>145</v>
      </c>
      <c r="E106" s="373" t="s">
        <v>406</v>
      </c>
      <c r="F106" s="374" t="s">
        <v>1114</v>
      </c>
      <c r="H106" s="375">
        <v>2.7120000000000002</v>
      </c>
      <c r="I106" s="376"/>
      <c r="L106" s="371"/>
      <c r="M106" s="377"/>
      <c r="T106" s="378"/>
      <c r="AT106" s="373" t="s">
        <v>145</v>
      </c>
      <c r="AU106" s="373" t="s">
        <v>293</v>
      </c>
      <c r="AV106" s="370" t="s">
        <v>293</v>
      </c>
      <c r="AW106" s="370" t="s">
        <v>438</v>
      </c>
      <c r="AX106" s="370" t="s">
        <v>87</v>
      </c>
      <c r="AY106" s="373" t="s">
        <v>528</v>
      </c>
    </row>
    <row r="107" spans="2:65" s="242" customFormat="1" ht="37.9" customHeight="1">
      <c r="B107" s="352"/>
      <c r="C107" s="353" t="s">
        <v>91</v>
      </c>
      <c r="D107" s="353" t="s">
        <v>529</v>
      </c>
      <c r="E107" s="354" t="s">
        <v>893</v>
      </c>
      <c r="F107" s="355" t="s">
        <v>894</v>
      </c>
      <c r="G107" s="356" t="s">
        <v>157</v>
      </c>
      <c r="H107" s="357">
        <v>135.6</v>
      </c>
      <c r="I107" s="358"/>
      <c r="J107" s="359">
        <f>ROUND(I107*H107,2)</f>
        <v>0</v>
      </c>
      <c r="K107" s="355" t="s">
        <v>532</v>
      </c>
      <c r="L107" s="243"/>
      <c r="M107" s="360" t="s">
        <v>406</v>
      </c>
      <c r="N107" s="361" t="s">
        <v>445</v>
      </c>
      <c r="P107" s="362">
        <f>O107*H107</f>
        <v>0</v>
      </c>
      <c r="Q107" s="362">
        <v>5.8E-4</v>
      </c>
      <c r="R107" s="362">
        <f>Q107*H107</f>
        <v>7.8647999999999996E-2</v>
      </c>
      <c r="S107" s="362">
        <v>0</v>
      </c>
      <c r="T107" s="363">
        <f>S107*H107</f>
        <v>0</v>
      </c>
      <c r="AR107" s="364" t="s">
        <v>91</v>
      </c>
      <c r="AT107" s="364" t="s">
        <v>529</v>
      </c>
      <c r="AU107" s="364" t="s">
        <v>293</v>
      </c>
      <c r="AY107" s="227" t="s">
        <v>528</v>
      </c>
      <c r="BE107" s="365">
        <f>IF(N107="základní",J107,0)</f>
        <v>0</v>
      </c>
      <c r="BF107" s="365">
        <f>IF(N107="snížená",J107,0)</f>
        <v>0</v>
      </c>
      <c r="BG107" s="365">
        <f>IF(N107="zákl. přenesená",J107,0)</f>
        <v>0</v>
      </c>
      <c r="BH107" s="365">
        <f>IF(N107="sníž. přenesená",J107,0)</f>
        <v>0</v>
      </c>
      <c r="BI107" s="365">
        <f>IF(N107="nulová",J107,0)</f>
        <v>0</v>
      </c>
      <c r="BJ107" s="227" t="s">
        <v>87</v>
      </c>
      <c r="BK107" s="365">
        <f>ROUND(I107*H107,2)</f>
        <v>0</v>
      </c>
      <c r="BL107" s="227" t="s">
        <v>91</v>
      </c>
      <c r="BM107" s="364" t="s">
        <v>1115</v>
      </c>
    </row>
    <row r="108" spans="2:65" s="242" customFormat="1">
      <c r="B108" s="243"/>
      <c r="D108" s="366" t="s">
        <v>534</v>
      </c>
      <c r="F108" s="367" t="s">
        <v>896</v>
      </c>
      <c r="I108" s="368"/>
      <c r="L108" s="243"/>
      <c r="M108" s="369"/>
      <c r="T108" s="267"/>
      <c r="AT108" s="227" t="s">
        <v>534</v>
      </c>
      <c r="AU108" s="227" t="s">
        <v>293</v>
      </c>
    </row>
    <row r="109" spans="2:65" s="370" customFormat="1" ht="22.5">
      <c r="B109" s="371"/>
      <c r="D109" s="372" t="s">
        <v>145</v>
      </c>
      <c r="E109" s="373" t="s">
        <v>406</v>
      </c>
      <c r="F109" s="374" t="s">
        <v>1116</v>
      </c>
      <c r="H109" s="375">
        <v>135.6</v>
      </c>
      <c r="I109" s="376"/>
      <c r="L109" s="371"/>
      <c r="M109" s="377"/>
      <c r="T109" s="378"/>
      <c r="AT109" s="373" t="s">
        <v>145</v>
      </c>
      <c r="AU109" s="373" t="s">
        <v>293</v>
      </c>
      <c r="AV109" s="370" t="s">
        <v>293</v>
      </c>
      <c r="AW109" s="370" t="s">
        <v>438</v>
      </c>
      <c r="AX109" s="370" t="s">
        <v>87</v>
      </c>
      <c r="AY109" s="373" t="s">
        <v>528</v>
      </c>
    </row>
    <row r="110" spans="2:65" s="242" customFormat="1" ht="37.9" customHeight="1">
      <c r="B110" s="352"/>
      <c r="C110" s="353" t="s">
        <v>93</v>
      </c>
      <c r="D110" s="353" t="s">
        <v>529</v>
      </c>
      <c r="E110" s="354" t="s">
        <v>898</v>
      </c>
      <c r="F110" s="355" t="s">
        <v>899</v>
      </c>
      <c r="G110" s="356" t="s">
        <v>157</v>
      </c>
      <c r="H110" s="357">
        <v>135.6</v>
      </c>
      <c r="I110" s="358"/>
      <c r="J110" s="359">
        <f>ROUND(I110*H110,2)</f>
        <v>0</v>
      </c>
      <c r="K110" s="355" t="s">
        <v>532</v>
      </c>
      <c r="L110" s="243"/>
      <c r="M110" s="360" t="s">
        <v>406</v>
      </c>
      <c r="N110" s="361" t="s">
        <v>445</v>
      </c>
      <c r="P110" s="362">
        <f>O110*H110</f>
        <v>0</v>
      </c>
      <c r="Q110" s="362">
        <v>0</v>
      </c>
      <c r="R110" s="362">
        <f>Q110*H110</f>
        <v>0</v>
      </c>
      <c r="S110" s="362">
        <v>0</v>
      </c>
      <c r="T110" s="363">
        <f>S110*H110</f>
        <v>0</v>
      </c>
      <c r="AR110" s="364" t="s">
        <v>91</v>
      </c>
      <c r="AT110" s="364" t="s">
        <v>529</v>
      </c>
      <c r="AU110" s="364" t="s">
        <v>293</v>
      </c>
      <c r="AY110" s="227" t="s">
        <v>528</v>
      </c>
      <c r="BE110" s="365">
        <f>IF(N110="základní",J110,0)</f>
        <v>0</v>
      </c>
      <c r="BF110" s="365">
        <f>IF(N110="snížená",J110,0)</f>
        <v>0</v>
      </c>
      <c r="BG110" s="365">
        <f>IF(N110="zákl. přenesená",J110,0)</f>
        <v>0</v>
      </c>
      <c r="BH110" s="365">
        <f>IF(N110="sníž. přenesená",J110,0)</f>
        <v>0</v>
      </c>
      <c r="BI110" s="365">
        <f>IF(N110="nulová",J110,0)</f>
        <v>0</v>
      </c>
      <c r="BJ110" s="227" t="s">
        <v>87</v>
      </c>
      <c r="BK110" s="365">
        <f>ROUND(I110*H110,2)</f>
        <v>0</v>
      </c>
      <c r="BL110" s="227" t="s">
        <v>91</v>
      </c>
      <c r="BM110" s="364" t="s">
        <v>1117</v>
      </c>
    </row>
    <row r="111" spans="2:65" s="242" customFormat="1">
      <c r="B111" s="243"/>
      <c r="D111" s="366" t="s">
        <v>534</v>
      </c>
      <c r="F111" s="367" t="s">
        <v>901</v>
      </c>
      <c r="I111" s="368"/>
      <c r="L111" s="243"/>
      <c r="M111" s="369"/>
      <c r="T111" s="267"/>
      <c r="AT111" s="227" t="s">
        <v>534</v>
      </c>
      <c r="AU111" s="227" t="s">
        <v>293</v>
      </c>
    </row>
    <row r="112" spans="2:65" s="242" customFormat="1" ht="62.65" customHeight="1">
      <c r="B112" s="352"/>
      <c r="C112" s="353" t="s">
        <v>580</v>
      </c>
      <c r="D112" s="353" t="s">
        <v>529</v>
      </c>
      <c r="E112" s="354" t="s">
        <v>621</v>
      </c>
      <c r="F112" s="355" t="s">
        <v>622</v>
      </c>
      <c r="G112" s="356" t="s">
        <v>140</v>
      </c>
      <c r="H112" s="357">
        <v>9.8759999999999994</v>
      </c>
      <c r="I112" s="358"/>
      <c r="J112" s="359">
        <f>ROUND(I112*H112,2)</f>
        <v>0</v>
      </c>
      <c r="K112" s="355" t="s">
        <v>532</v>
      </c>
      <c r="L112" s="243"/>
      <c r="M112" s="360" t="s">
        <v>406</v>
      </c>
      <c r="N112" s="361" t="s">
        <v>445</v>
      </c>
      <c r="P112" s="362">
        <f>O112*H112</f>
        <v>0</v>
      </c>
      <c r="Q112" s="362">
        <v>0</v>
      </c>
      <c r="R112" s="362">
        <f>Q112*H112</f>
        <v>0</v>
      </c>
      <c r="S112" s="362">
        <v>0</v>
      </c>
      <c r="T112" s="363">
        <f>S112*H112</f>
        <v>0</v>
      </c>
      <c r="AR112" s="364" t="s">
        <v>91</v>
      </c>
      <c r="AT112" s="364" t="s">
        <v>529</v>
      </c>
      <c r="AU112" s="364" t="s">
        <v>293</v>
      </c>
      <c r="AY112" s="227" t="s">
        <v>528</v>
      </c>
      <c r="BE112" s="365">
        <f>IF(N112="základní",J112,0)</f>
        <v>0</v>
      </c>
      <c r="BF112" s="365">
        <f>IF(N112="snížená",J112,0)</f>
        <v>0</v>
      </c>
      <c r="BG112" s="365">
        <f>IF(N112="zákl. přenesená",J112,0)</f>
        <v>0</v>
      </c>
      <c r="BH112" s="365">
        <f>IF(N112="sníž. přenesená",J112,0)</f>
        <v>0</v>
      </c>
      <c r="BI112" s="365">
        <f>IF(N112="nulová",J112,0)</f>
        <v>0</v>
      </c>
      <c r="BJ112" s="227" t="s">
        <v>87</v>
      </c>
      <c r="BK112" s="365">
        <f>ROUND(I112*H112,2)</f>
        <v>0</v>
      </c>
      <c r="BL112" s="227" t="s">
        <v>91</v>
      </c>
      <c r="BM112" s="364" t="s">
        <v>1118</v>
      </c>
    </row>
    <row r="113" spans="2:65" s="242" customFormat="1">
      <c r="B113" s="243"/>
      <c r="D113" s="366" t="s">
        <v>534</v>
      </c>
      <c r="F113" s="367" t="s">
        <v>624</v>
      </c>
      <c r="I113" s="368"/>
      <c r="L113" s="243"/>
      <c r="M113" s="369"/>
      <c r="T113" s="267"/>
      <c r="AT113" s="227" t="s">
        <v>534</v>
      </c>
      <c r="AU113" s="227" t="s">
        <v>293</v>
      </c>
    </row>
    <row r="114" spans="2:65" s="370" customFormat="1">
      <c r="B114" s="371"/>
      <c r="D114" s="372" t="s">
        <v>145</v>
      </c>
      <c r="E114" s="373" t="s">
        <v>406</v>
      </c>
      <c r="F114" s="374" t="s">
        <v>1119</v>
      </c>
      <c r="H114" s="375">
        <v>54.24</v>
      </c>
      <c r="I114" s="376"/>
      <c r="L114" s="371"/>
      <c r="M114" s="377"/>
      <c r="T114" s="378"/>
      <c r="AT114" s="373" t="s">
        <v>145</v>
      </c>
      <c r="AU114" s="373" t="s">
        <v>293</v>
      </c>
      <c r="AV114" s="370" t="s">
        <v>293</v>
      </c>
      <c r="AW114" s="370" t="s">
        <v>438</v>
      </c>
      <c r="AX114" s="370" t="s">
        <v>472</v>
      </c>
      <c r="AY114" s="373" t="s">
        <v>528</v>
      </c>
    </row>
    <row r="115" spans="2:65" s="370" customFormat="1">
      <c r="B115" s="371"/>
      <c r="D115" s="372" t="s">
        <v>145</v>
      </c>
      <c r="E115" s="373" t="s">
        <v>406</v>
      </c>
      <c r="F115" s="374" t="s">
        <v>1120</v>
      </c>
      <c r="H115" s="375">
        <v>-33.479999999999997</v>
      </c>
      <c r="I115" s="376"/>
      <c r="L115" s="371"/>
      <c r="M115" s="377"/>
      <c r="T115" s="378"/>
      <c r="AT115" s="373" t="s">
        <v>145</v>
      </c>
      <c r="AU115" s="373" t="s">
        <v>293</v>
      </c>
      <c r="AV115" s="370" t="s">
        <v>293</v>
      </c>
      <c r="AW115" s="370" t="s">
        <v>438</v>
      </c>
      <c r="AX115" s="370" t="s">
        <v>472</v>
      </c>
      <c r="AY115" s="373" t="s">
        <v>528</v>
      </c>
    </row>
    <row r="116" spans="2:65" s="370" customFormat="1">
      <c r="B116" s="371"/>
      <c r="D116" s="372" t="s">
        <v>145</v>
      </c>
      <c r="E116" s="373" t="s">
        <v>406</v>
      </c>
      <c r="F116" s="374" t="s">
        <v>1121</v>
      </c>
      <c r="H116" s="375">
        <v>-10.884</v>
      </c>
      <c r="I116" s="376"/>
      <c r="L116" s="371"/>
      <c r="M116" s="377"/>
      <c r="T116" s="378"/>
      <c r="AT116" s="373" t="s">
        <v>145</v>
      </c>
      <c r="AU116" s="373" t="s">
        <v>293</v>
      </c>
      <c r="AV116" s="370" t="s">
        <v>293</v>
      </c>
      <c r="AW116" s="370" t="s">
        <v>438</v>
      </c>
      <c r="AX116" s="370" t="s">
        <v>472</v>
      </c>
      <c r="AY116" s="373" t="s">
        <v>528</v>
      </c>
    </row>
    <row r="117" spans="2:65" s="387" customFormat="1">
      <c r="B117" s="388"/>
      <c r="D117" s="372" t="s">
        <v>145</v>
      </c>
      <c r="E117" s="389" t="s">
        <v>406</v>
      </c>
      <c r="F117" s="390" t="s">
        <v>577</v>
      </c>
      <c r="H117" s="391">
        <v>9.8760000000000048</v>
      </c>
      <c r="I117" s="392"/>
      <c r="L117" s="388"/>
      <c r="M117" s="393"/>
      <c r="T117" s="394"/>
      <c r="AT117" s="389" t="s">
        <v>145</v>
      </c>
      <c r="AU117" s="389" t="s">
        <v>293</v>
      </c>
      <c r="AV117" s="387" t="s">
        <v>91</v>
      </c>
      <c r="AW117" s="387" t="s">
        <v>438</v>
      </c>
      <c r="AX117" s="387" t="s">
        <v>87</v>
      </c>
      <c r="AY117" s="389" t="s">
        <v>528</v>
      </c>
    </row>
    <row r="118" spans="2:65" s="242" customFormat="1" ht="44.25" customHeight="1">
      <c r="B118" s="352"/>
      <c r="C118" s="353" t="s">
        <v>587</v>
      </c>
      <c r="D118" s="353" t="s">
        <v>529</v>
      </c>
      <c r="E118" s="354" t="s">
        <v>630</v>
      </c>
      <c r="F118" s="355" t="s">
        <v>631</v>
      </c>
      <c r="G118" s="356" t="s">
        <v>343</v>
      </c>
      <c r="H118" s="357">
        <v>19.751999999999999</v>
      </c>
      <c r="I118" s="358"/>
      <c r="J118" s="359">
        <f>ROUND(I118*H118,2)</f>
        <v>0</v>
      </c>
      <c r="K118" s="355" t="s">
        <v>532</v>
      </c>
      <c r="L118" s="243"/>
      <c r="M118" s="360" t="s">
        <v>406</v>
      </c>
      <c r="N118" s="361" t="s">
        <v>445</v>
      </c>
      <c r="P118" s="362">
        <f>O118*H118</f>
        <v>0</v>
      </c>
      <c r="Q118" s="362">
        <v>0</v>
      </c>
      <c r="R118" s="362">
        <f>Q118*H118</f>
        <v>0</v>
      </c>
      <c r="S118" s="362">
        <v>0</v>
      </c>
      <c r="T118" s="363">
        <f>S118*H118</f>
        <v>0</v>
      </c>
      <c r="AR118" s="364" t="s">
        <v>91</v>
      </c>
      <c r="AT118" s="364" t="s">
        <v>529</v>
      </c>
      <c r="AU118" s="364" t="s">
        <v>293</v>
      </c>
      <c r="AY118" s="227" t="s">
        <v>528</v>
      </c>
      <c r="BE118" s="365">
        <f>IF(N118="základní",J118,0)</f>
        <v>0</v>
      </c>
      <c r="BF118" s="365">
        <f>IF(N118="snížená",J118,0)</f>
        <v>0</v>
      </c>
      <c r="BG118" s="365">
        <f>IF(N118="zákl. přenesená",J118,0)</f>
        <v>0</v>
      </c>
      <c r="BH118" s="365">
        <f>IF(N118="sníž. přenesená",J118,0)</f>
        <v>0</v>
      </c>
      <c r="BI118" s="365">
        <f>IF(N118="nulová",J118,0)</f>
        <v>0</v>
      </c>
      <c r="BJ118" s="227" t="s">
        <v>87</v>
      </c>
      <c r="BK118" s="365">
        <f>ROUND(I118*H118,2)</f>
        <v>0</v>
      </c>
      <c r="BL118" s="227" t="s">
        <v>91</v>
      </c>
      <c r="BM118" s="364" t="s">
        <v>1122</v>
      </c>
    </row>
    <row r="119" spans="2:65" s="242" customFormat="1">
      <c r="B119" s="243"/>
      <c r="D119" s="366" t="s">
        <v>534</v>
      </c>
      <c r="F119" s="367" t="s">
        <v>633</v>
      </c>
      <c r="I119" s="368"/>
      <c r="L119" s="243"/>
      <c r="M119" s="369"/>
      <c r="T119" s="267"/>
      <c r="AT119" s="227" t="s">
        <v>534</v>
      </c>
      <c r="AU119" s="227" t="s">
        <v>293</v>
      </c>
    </row>
    <row r="120" spans="2:65" s="370" customFormat="1">
      <c r="B120" s="371"/>
      <c r="D120" s="372" t="s">
        <v>145</v>
      </c>
      <c r="E120" s="373" t="s">
        <v>406</v>
      </c>
      <c r="F120" s="374" t="s">
        <v>1119</v>
      </c>
      <c r="H120" s="375">
        <v>54.24</v>
      </c>
      <c r="I120" s="376"/>
      <c r="L120" s="371"/>
      <c r="M120" s="377"/>
      <c r="T120" s="378"/>
      <c r="AT120" s="373" t="s">
        <v>145</v>
      </c>
      <c r="AU120" s="373" t="s">
        <v>293</v>
      </c>
      <c r="AV120" s="370" t="s">
        <v>293</v>
      </c>
      <c r="AW120" s="370" t="s">
        <v>438</v>
      </c>
      <c r="AX120" s="370" t="s">
        <v>472</v>
      </c>
      <c r="AY120" s="373" t="s">
        <v>528</v>
      </c>
    </row>
    <row r="121" spans="2:65" s="370" customFormat="1">
      <c r="B121" s="371"/>
      <c r="D121" s="372" t="s">
        <v>145</v>
      </c>
      <c r="E121" s="373" t="s">
        <v>406</v>
      </c>
      <c r="F121" s="374" t="s">
        <v>1120</v>
      </c>
      <c r="H121" s="375">
        <v>-33.479999999999997</v>
      </c>
      <c r="I121" s="376"/>
      <c r="L121" s="371"/>
      <c r="M121" s="377"/>
      <c r="T121" s="378"/>
      <c r="AT121" s="373" t="s">
        <v>145</v>
      </c>
      <c r="AU121" s="373" t="s">
        <v>293</v>
      </c>
      <c r="AV121" s="370" t="s">
        <v>293</v>
      </c>
      <c r="AW121" s="370" t="s">
        <v>438</v>
      </c>
      <c r="AX121" s="370" t="s">
        <v>472</v>
      </c>
      <c r="AY121" s="373" t="s">
        <v>528</v>
      </c>
    </row>
    <row r="122" spans="2:65" s="370" customFormat="1">
      <c r="B122" s="371"/>
      <c r="D122" s="372" t="s">
        <v>145</v>
      </c>
      <c r="E122" s="373" t="s">
        <v>406</v>
      </c>
      <c r="F122" s="374" t="s">
        <v>1121</v>
      </c>
      <c r="H122" s="375">
        <v>-10.884</v>
      </c>
      <c r="I122" s="376"/>
      <c r="L122" s="371"/>
      <c r="M122" s="377"/>
      <c r="T122" s="378"/>
      <c r="AT122" s="373" t="s">
        <v>145</v>
      </c>
      <c r="AU122" s="373" t="s">
        <v>293</v>
      </c>
      <c r="AV122" s="370" t="s">
        <v>293</v>
      </c>
      <c r="AW122" s="370" t="s">
        <v>438</v>
      </c>
      <c r="AX122" s="370" t="s">
        <v>472</v>
      </c>
      <c r="AY122" s="373" t="s">
        <v>528</v>
      </c>
    </row>
    <row r="123" spans="2:65" s="387" customFormat="1">
      <c r="B123" s="388"/>
      <c r="D123" s="372" t="s">
        <v>145</v>
      </c>
      <c r="E123" s="389" t="s">
        <v>406</v>
      </c>
      <c r="F123" s="390" t="s">
        <v>577</v>
      </c>
      <c r="H123" s="391">
        <v>9.8760000000000048</v>
      </c>
      <c r="I123" s="392"/>
      <c r="L123" s="388"/>
      <c r="M123" s="393"/>
      <c r="T123" s="394"/>
      <c r="AT123" s="389" t="s">
        <v>145</v>
      </c>
      <c r="AU123" s="389" t="s">
        <v>293</v>
      </c>
      <c r="AV123" s="387" t="s">
        <v>91</v>
      </c>
      <c r="AW123" s="387" t="s">
        <v>438</v>
      </c>
      <c r="AX123" s="387" t="s">
        <v>87</v>
      </c>
      <c r="AY123" s="389" t="s">
        <v>528</v>
      </c>
    </row>
    <row r="124" spans="2:65" s="370" customFormat="1">
      <c r="B124" s="371"/>
      <c r="D124" s="372" t="s">
        <v>145</v>
      </c>
      <c r="F124" s="374" t="s">
        <v>1123</v>
      </c>
      <c r="H124" s="375">
        <v>19.751999999999999</v>
      </c>
      <c r="I124" s="376"/>
      <c r="L124" s="371"/>
      <c r="M124" s="377"/>
      <c r="T124" s="378"/>
      <c r="AT124" s="373" t="s">
        <v>145</v>
      </c>
      <c r="AU124" s="373" t="s">
        <v>293</v>
      </c>
      <c r="AV124" s="370" t="s">
        <v>293</v>
      </c>
      <c r="AW124" s="370" t="s">
        <v>414</v>
      </c>
      <c r="AX124" s="370" t="s">
        <v>87</v>
      </c>
      <c r="AY124" s="373" t="s">
        <v>528</v>
      </c>
    </row>
    <row r="125" spans="2:65" s="242" customFormat="1" ht="37.9" customHeight="1">
      <c r="B125" s="352"/>
      <c r="C125" s="353" t="s">
        <v>95</v>
      </c>
      <c r="D125" s="353" t="s">
        <v>529</v>
      </c>
      <c r="E125" s="354" t="s">
        <v>636</v>
      </c>
      <c r="F125" s="355" t="s">
        <v>637</v>
      </c>
      <c r="G125" s="356" t="s">
        <v>140</v>
      </c>
      <c r="H125" s="357">
        <v>9.8759999999999994</v>
      </c>
      <c r="I125" s="358"/>
      <c r="J125" s="359">
        <f>ROUND(I125*H125,2)</f>
        <v>0</v>
      </c>
      <c r="K125" s="355" t="s">
        <v>532</v>
      </c>
      <c r="L125" s="243"/>
      <c r="M125" s="360" t="s">
        <v>406</v>
      </c>
      <c r="N125" s="361" t="s">
        <v>445</v>
      </c>
      <c r="P125" s="362">
        <f>O125*H125</f>
        <v>0</v>
      </c>
      <c r="Q125" s="362">
        <v>0</v>
      </c>
      <c r="R125" s="362">
        <f>Q125*H125</f>
        <v>0</v>
      </c>
      <c r="S125" s="362">
        <v>0</v>
      </c>
      <c r="T125" s="363">
        <f>S125*H125</f>
        <v>0</v>
      </c>
      <c r="AR125" s="364" t="s">
        <v>91</v>
      </c>
      <c r="AT125" s="364" t="s">
        <v>529</v>
      </c>
      <c r="AU125" s="364" t="s">
        <v>293</v>
      </c>
      <c r="AY125" s="227" t="s">
        <v>528</v>
      </c>
      <c r="BE125" s="365">
        <f>IF(N125="základní",J125,0)</f>
        <v>0</v>
      </c>
      <c r="BF125" s="365">
        <f>IF(N125="snížená",J125,0)</f>
        <v>0</v>
      </c>
      <c r="BG125" s="365">
        <f>IF(N125="zákl. přenesená",J125,0)</f>
        <v>0</v>
      </c>
      <c r="BH125" s="365">
        <f>IF(N125="sníž. přenesená",J125,0)</f>
        <v>0</v>
      </c>
      <c r="BI125" s="365">
        <f>IF(N125="nulová",J125,0)</f>
        <v>0</v>
      </c>
      <c r="BJ125" s="227" t="s">
        <v>87</v>
      </c>
      <c r="BK125" s="365">
        <f>ROUND(I125*H125,2)</f>
        <v>0</v>
      </c>
      <c r="BL125" s="227" t="s">
        <v>91</v>
      </c>
      <c r="BM125" s="364" t="s">
        <v>1124</v>
      </c>
    </row>
    <row r="126" spans="2:65" s="242" customFormat="1">
      <c r="B126" s="243"/>
      <c r="D126" s="366" t="s">
        <v>534</v>
      </c>
      <c r="F126" s="367" t="s">
        <v>639</v>
      </c>
      <c r="I126" s="368"/>
      <c r="L126" s="243"/>
      <c r="M126" s="369"/>
      <c r="T126" s="267"/>
      <c r="AT126" s="227" t="s">
        <v>534</v>
      </c>
      <c r="AU126" s="227" t="s">
        <v>293</v>
      </c>
    </row>
    <row r="127" spans="2:65" s="370" customFormat="1">
      <c r="B127" s="371"/>
      <c r="D127" s="372" t="s">
        <v>145</v>
      </c>
      <c r="E127" s="373" t="s">
        <v>406</v>
      </c>
      <c r="F127" s="374" t="s">
        <v>1119</v>
      </c>
      <c r="H127" s="375">
        <v>54.24</v>
      </c>
      <c r="I127" s="376"/>
      <c r="L127" s="371"/>
      <c r="M127" s="377"/>
      <c r="T127" s="378"/>
      <c r="AT127" s="373" t="s">
        <v>145</v>
      </c>
      <c r="AU127" s="373" t="s">
        <v>293</v>
      </c>
      <c r="AV127" s="370" t="s">
        <v>293</v>
      </c>
      <c r="AW127" s="370" t="s">
        <v>438</v>
      </c>
      <c r="AX127" s="370" t="s">
        <v>472</v>
      </c>
      <c r="AY127" s="373" t="s">
        <v>528</v>
      </c>
    </row>
    <row r="128" spans="2:65" s="370" customFormat="1">
      <c r="B128" s="371"/>
      <c r="D128" s="372" t="s">
        <v>145</v>
      </c>
      <c r="E128" s="373" t="s">
        <v>406</v>
      </c>
      <c r="F128" s="374" t="s">
        <v>1120</v>
      </c>
      <c r="H128" s="375">
        <v>-33.479999999999997</v>
      </c>
      <c r="I128" s="376"/>
      <c r="L128" s="371"/>
      <c r="M128" s="377"/>
      <c r="T128" s="378"/>
      <c r="AT128" s="373" t="s">
        <v>145</v>
      </c>
      <c r="AU128" s="373" t="s">
        <v>293</v>
      </c>
      <c r="AV128" s="370" t="s">
        <v>293</v>
      </c>
      <c r="AW128" s="370" t="s">
        <v>438</v>
      </c>
      <c r="AX128" s="370" t="s">
        <v>472</v>
      </c>
      <c r="AY128" s="373" t="s">
        <v>528</v>
      </c>
    </row>
    <row r="129" spans="2:65" s="370" customFormat="1">
      <c r="B129" s="371"/>
      <c r="D129" s="372" t="s">
        <v>145</v>
      </c>
      <c r="E129" s="373" t="s">
        <v>406</v>
      </c>
      <c r="F129" s="374" t="s">
        <v>1121</v>
      </c>
      <c r="H129" s="375">
        <v>-10.884</v>
      </c>
      <c r="I129" s="376"/>
      <c r="L129" s="371"/>
      <c r="M129" s="377"/>
      <c r="T129" s="378"/>
      <c r="AT129" s="373" t="s">
        <v>145</v>
      </c>
      <c r="AU129" s="373" t="s">
        <v>293</v>
      </c>
      <c r="AV129" s="370" t="s">
        <v>293</v>
      </c>
      <c r="AW129" s="370" t="s">
        <v>438</v>
      </c>
      <c r="AX129" s="370" t="s">
        <v>472</v>
      </c>
      <c r="AY129" s="373" t="s">
        <v>528</v>
      </c>
    </row>
    <row r="130" spans="2:65" s="387" customFormat="1">
      <c r="B130" s="388"/>
      <c r="D130" s="372" t="s">
        <v>145</v>
      </c>
      <c r="E130" s="389" t="s">
        <v>406</v>
      </c>
      <c r="F130" s="390" t="s">
        <v>577</v>
      </c>
      <c r="H130" s="391">
        <v>9.8760000000000048</v>
      </c>
      <c r="I130" s="392"/>
      <c r="L130" s="388"/>
      <c r="M130" s="393"/>
      <c r="T130" s="394"/>
      <c r="AT130" s="389" t="s">
        <v>145</v>
      </c>
      <c r="AU130" s="389" t="s">
        <v>293</v>
      </c>
      <c r="AV130" s="387" t="s">
        <v>91</v>
      </c>
      <c r="AW130" s="387" t="s">
        <v>438</v>
      </c>
      <c r="AX130" s="387" t="s">
        <v>87</v>
      </c>
      <c r="AY130" s="389" t="s">
        <v>528</v>
      </c>
    </row>
    <row r="131" spans="2:65" s="242" customFormat="1" ht="44.25" customHeight="1">
      <c r="B131" s="352"/>
      <c r="C131" s="353" t="s">
        <v>600</v>
      </c>
      <c r="D131" s="353" t="s">
        <v>529</v>
      </c>
      <c r="E131" s="354" t="s">
        <v>641</v>
      </c>
      <c r="F131" s="355" t="s">
        <v>642</v>
      </c>
      <c r="G131" s="356" t="s">
        <v>140</v>
      </c>
      <c r="H131" s="357">
        <v>33.479999999999997</v>
      </c>
      <c r="I131" s="358"/>
      <c r="J131" s="359">
        <f>ROUND(I131*H131,2)</f>
        <v>0</v>
      </c>
      <c r="K131" s="355" t="s">
        <v>532</v>
      </c>
      <c r="L131" s="243"/>
      <c r="M131" s="360" t="s">
        <v>406</v>
      </c>
      <c r="N131" s="361" t="s">
        <v>445</v>
      </c>
      <c r="P131" s="362">
        <f>O131*H131</f>
        <v>0</v>
      </c>
      <c r="Q131" s="362">
        <v>0</v>
      </c>
      <c r="R131" s="362">
        <f>Q131*H131</f>
        <v>0</v>
      </c>
      <c r="S131" s="362">
        <v>0</v>
      </c>
      <c r="T131" s="363">
        <f>S131*H131</f>
        <v>0</v>
      </c>
      <c r="AR131" s="364" t="s">
        <v>91</v>
      </c>
      <c r="AT131" s="364" t="s">
        <v>529</v>
      </c>
      <c r="AU131" s="364" t="s">
        <v>293</v>
      </c>
      <c r="AY131" s="227" t="s">
        <v>528</v>
      </c>
      <c r="BE131" s="365">
        <f>IF(N131="základní",J131,0)</f>
        <v>0</v>
      </c>
      <c r="BF131" s="365">
        <f>IF(N131="snížená",J131,0)</f>
        <v>0</v>
      </c>
      <c r="BG131" s="365">
        <f>IF(N131="zákl. přenesená",J131,0)</f>
        <v>0</v>
      </c>
      <c r="BH131" s="365">
        <f>IF(N131="sníž. přenesená",J131,0)</f>
        <v>0</v>
      </c>
      <c r="BI131" s="365">
        <f>IF(N131="nulová",J131,0)</f>
        <v>0</v>
      </c>
      <c r="BJ131" s="227" t="s">
        <v>87</v>
      </c>
      <c r="BK131" s="365">
        <f>ROUND(I131*H131,2)</f>
        <v>0</v>
      </c>
      <c r="BL131" s="227" t="s">
        <v>91</v>
      </c>
      <c r="BM131" s="364" t="s">
        <v>1125</v>
      </c>
    </row>
    <row r="132" spans="2:65" s="242" customFormat="1">
      <c r="B132" s="243"/>
      <c r="D132" s="366" t="s">
        <v>534</v>
      </c>
      <c r="F132" s="367" t="s">
        <v>644</v>
      </c>
      <c r="I132" s="368"/>
      <c r="L132" s="243"/>
      <c r="M132" s="369"/>
      <c r="T132" s="267"/>
      <c r="AT132" s="227" t="s">
        <v>534</v>
      </c>
      <c r="AU132" s="227" t="s">
        <v>293</v>
      </c>
    </row>
    <row r="133" spans="2:65" s="370" customFormat="1">
      <c r="B133" s="371"/>
      <c r="D133" s="372" t="s">
        <v>145</v>
      </c>
      <c r="E133" s="373" t="s">
        <v>406</v>
      </c>
      <c r="F133" s="374" t="s">
        <v>1119</v>
      </c>
      <c r="H133" s="375">
        <v>54.24</v>
      </c>
      <c r="I133" s="376"/>
      <c r="L133" s="371"/>
      <c r="M133" s="377"/>
      <c r="T133" s="378"/>
      <c r="AT133" s="373" t="s">
        <v>145</v>
      </c>
      <c r="AU133" s="373" t="s">
        <v>293</v>
      </c>
      <c r="AV133" s="370" t="s">
        <v>293</v>
      </c>
      <c r="AW133" s="370" t="s">
        <v>438</v>
      </c>
      <c r="AX133" s="370" t="s">
        <v>472</v>
      </c>
      <c r="AY133" s="373" t="s">
        <v>528</v>
      </c>
    </row>
    <row r="134" spans="2:65" s="370" customFormat="1">
      <c r="B134" s="371"/>
      <c r="D134" s="372" t="s">
        <v>145</v>
      </c>
      <c r="E134" s="373" t="s">
        <v>406</v>
      </c>
      <c r="F134" s="374" t="s">
        <v>1126</v>
      </c>
      <c r="H134" s="375">
        <v>-3.9359999999999999</v>
      </c>
      <c r="I134" s="376"/>
      <c r="L134" s="371"/>
      <c r="M134" s="377"/>
      <c r="T134" s="378"/>
      <c r="AT134" s="373" t="s">
        <v>145</v>
      </c>
      <c r="AU134" s="373" t="s">
        <v>293</v>
      </c>
      <c r="AV134" s="370" t="s">
        <v>293</v>
      </c>
      <c r="AW134" s="370" t="s">
        <v>438</v>
      </c>
      <c r="AX134" s="370" t="s">
        <v>472</v>
      </c>
      <c r="AY134" s="373" t="s">
        <v>528</v>
      </c>
    </row>
    <row r="135" spans="2:65" s="370" customFormat="1">
      <c r="B135" s="371"/>
      <c r="D135" s="372" t="s">
        <v>145</v>
      </c>
      <c r="E135" s="373" t="s">
        <v>406</v>
      </c>
      <c r="F135" s="374" t="s">
        <v>1127</v>
      </c>
      <c r="H135" s="375">
        <v>-10.933999999999999</v>
      </c>
      <c r="I135" s="376"/>
      <c r="L135" s="371"/>
      <c r="M135" s="377"/>
      <c r="T135" s="378"/>
      <c r="AT135" s="373" t="s">
        <v>145</v>
      </c>
      <c r="AU135" s="373" t="s">
        <v>293</v>
      </c>
      <c r="AV135" s="370" t="s">
        <v>293</v>
      </c>
      <c r="AW135" s="370" t="s">
        <v>438</v>
      </c>
      <c r="AX135" s="370" t="s">
        <v>472</v>
      </c>
      <c r="AY135" s="373" t="s">
        <v>528</v>
      </c>
    </row>
    <row r="136" spans="2:65" s="370" customFormat="1">
      <c r="B136" s="371"/>
      <c r="D136" s="372" t="s">
        <v>145</v>
      </c>
      <c r="E136" s="373" t="s">
        <v>406</v>
      </c>
      <c r="F136" s="374" t="s">
        <v>1128</v>
      </c>
      <c r="H136" s="375">
        <v>-5.89</v>
      </c>
      <c r="I136" s="376"/>
      <c r="L136" s="371"/>
      <c r="M136" s="377"/>
      <c r="T136" s="378"/>
      <c r="AT136" s="373" t="s">
        <v>145</v>
      </c>
      <c r="AU136" s="373" t="s">
        <v>293</v>
      </c>
      <c r="AV136" s="370" t="s">
        <v>293</v>
      </c>
      <c r="AW136" s="370" t="s">
        <v>438</v>
      </c>
      <c r="AX136" s="370" t="s">
        <v>472</v>
      </c>
      <c r="AY136" s="373" t="s">
        <v>528</v>
      </c>
    </row>
    <row r="137" spans="2:65" s="387" customFormat="1">
      <c r="B137" s="388"/>
      <c r="D137" s="372" t="s">
        <v>145</v>
      </c>
      <c r="E137" s="389" t="s">
        <v>406</v>
      </c>
      <c r="F137" s="390" t="s">
        <v>577</v>
      </c>
      <c r="H137" s="391">
        <v>33.480000000000004</v>
      </c>
      <c r="I137" s="392"/>
      <c r="L137" s="388"/>
      <c r="M137" s="393"/>
      <c r="T137" s="394"/>
      <c r="AT137" s="389" t="s">
        <v>145</v>
      </c>
      <c r="AU137" s="389" t="s">
        <v>293</v>
      </c>
      <c r="AV137" s="387" t="s">
        <v>91</v>
      </c>
      <c r="AW137" s="387" t="s">
        <v>438</v>
      </c>
      <c r="AX137" s="387" t="s">
        <v>87</v>
      </c>
      <c r="AY137" s="389" t="s">
        <v>528</v>
      </c>
    </row>
    <row r="138" spans="2:65" s="242" customFormat="1" ht="66.75" customHeight="1">
      <c r="B138" s="352"/>
      <c r="C138" s="353" t="s">
        <v>615</v>
      </c>
      <c r="D138" s="353" t="s">
        <v>529</v>
      </c>
      <c r="E138" s="354" t="s">
        <v>650</v>
      </c>
      <c r="F138" s="355" t="s">
        <v>651</v>
      </c>
      <c r="G138" s="356" t="s">
        <v>140</v>
      </c>
      <c r="H138" s="357">
        <v>10.884</v>
      </c>
      <c r="I138" s="358"/>
      <c r="J138" s="359">
        <f>ROUND(I138*H138,2)</f>
        <v>0</v>
      </c>
      <c r="K138" s="355" t="s">
        <v>532</v>
      </c>
      <c r="L138" s="243"/>
      <c r="M138" s="360" t="s">
        <v>406</v>
      </c>
      <c r="N138" s="361" t="s">
        <v>445</v>
      </c>
      <c r="P138" s="362">
        <f>O138*H138</f>
        <v>0</v>
      </c>
      <c r="Q138" s="362">
        <v>0</v>
      </c>
      <c r="R138" s="362">
        <f>Q138*H138</f>
        <v>0</v>
      </c>
      <c r="S138" s="362">
        <v>0</v>
      </c>
      <c r="T138" s="363">
        <f>S138*H138</f>
        <v>0</v>
      </c>
      <c r="AR138" s="364" t="s">
        <v>91</v>
      </c>
      <c r="AT138" s="364" t="s">
        <v>529</v>
      </c>
      <c r="AU138" s="364" t="s">
        <v>293</v>
      </c>
      <c r="AY138" s="227" t="s">
        <v>528</v>
      </c>
      <c r="BE138" s="365">
        <f>IF(N138="základní",J138,0)</f>
        <v>0</v>
      </c>
      <c r="BF138" s="365">
        <f>IF(N138="snížená",J138,0)</f>
        <v>0</v>
      </c>
      <c r="BG138" s="365">
        <f>IF(N138="zákl. přenesená",J138,0)</f>
        <v>0</v>
      </c>
      <c r="BH138" s="365">
        <f>IF(N138="sníž. přenesená",J138,0)</f>
        <v>0</v>
      </c>
      <c r="BI138" s="365">
        <f>IF(N138="nulová",J138,0)</f>
        <v>0</v>
      </c>
      <c r="BJ138" s="227" t="s">
        <v>87</v>
      </c>
      <c r="BK138" s="365">
        <f>ROUND(I138*H138,2)</f>
        <v>0</v>
      </c>
      <c r="BL138" s="227" t="s">
        <v>91</v>
      </c>
      <c r="BM138" s="364" t="s">
        <v>1129</v>
      </c>
    </row>
    <row r="139" spans="2:65" s="242" customFormat="1">
      <c r="B139" s="243"/>
      <c r="D139" s="366" t="s">
        <v>534</v>
      </c>
      <c r="F139" s="367" t="s">
        <v>653</v>
      </c>
      <c r="I139" s="368"/>
      <c r="L139" s="243"/>
      <c r="M139" s="369"/>
      <c r="T139" s="267"/>
      <c r="AT139" s="227" t="s">
        <v>534</v>
      </c>
      <c r="AU139" s="227" t="s">
        <v>293</v>
      </c>
    </row>
    <row r="140" spans="2:65" s="242" customFormat="1" ht="66.75" customHeight="1">
      <c r="B140" s="352"/>
      <c r="C140" s="353" t="s">
        <v>620</v>
      </c>
      <c r="D140" s="353" t="s">
        <v>529</v>
      </c>
      <c r="E140" s="354" t="s">
        <v>658</v>
      </c>
      <c r="F140" s="355" t="s">
        <v>659</v>
      </c>
      <c r="G140" s="356" t="s">
        <v>140</v>
      </c>
      <c r="H140" s="357">
        <v>10.884</v>
      </c>
      <c r="I140" s="358"/>
      <c r="J140" s="359">
        <f>ROUND(I140*H140,2)</f>
        <v>0</v>
      </c>
      <c r="K140" s="355" t="s">
        <v>532</v>
      </c>
      <c r="L140" s="243"/>
      <c r="M140" s="360" t="s">
        <v>406</v>
      </c>
      <c r="N140" s="361" t="s">
        <v>445</v>
      </c>
      <c r="P140" s="362">
        <f>O140*H140</f>
        <v>0</v>
      </c>
      <c r="Q140" s="362">
        <v>0</v>
      </c>
      <c r="R140" s="362">
        <f>Q140*H140</f>
        <v>0</v>
      </c>
      <c r="S140" s="362">
        <v>0</v>
      </c>
      <c r="T140" s="363">
        <f>S140*H140</f>
        <v>0</v>
      </c>
      <c r="AR140" s="364" t="s">
        <v>91</v>
      </c>
      <c r="AT140" s="364" t="s">
        <v>529</v>
      </c>
      <c r="AU140" s="364" t="s">
        <v>293</v>
      </c>
      <c r="AY140" s="227" t="s">
        <v>528</v>
      </c>
      <c r="BE140" s="365">
        <f>IF(N140="základní",J140,0)</f>
        <v>0</v>
      </c>
      <c r="BF140" s="365">
        <f>IF(N140="snížená",J140,0)</f>
        <v>0</v>
      </c>
      <c r="BG140" s="365">
        <f>IF(N140="zákl. přenesená",J140,0)</f>
        <v>0</v>
      </c>
      <c r="BH140" s="365">
        <f>IF(N140="sníž. přenesená",J140,0)</f>
        <v>0</v>
      </c>
      <c r="BI140" s="365">
        <f>IF(N140="nulová",J140,0)</f>
        <v>0</v>
      </c>
      <c r="BJ140" s="227" t="s">
        <v>87</v>
      </c>
      <c r="BK140" s="365">
        <f>ROUND(I140*H140,2)</f>
        <v>0</v>
      </c>
      <c r="BL140" s="227" t="s">
        <v>91</v>
      </c>
      <c r="BM140" s="364" t="s">
        <v>1130</v>
      </c>
    </row>
    <row r="141" spans="2:65" s="242" customFormat="1">
      <c r="B141" s="243"/>
      <c r="D141" s="366" t="s">
        <v>534</v>
      </c>
      <c r="F141" s="367" t="s">
        <v>661</v>
      </c>
      <c r="I141" s="368"/>
      <c r="L141" s="243"/>
      <c r="M141" s="369"/>
      <c r="T141" s="267"/>
      <c r="AT141" s="227" t="s">
        <v>534</v>
      </c>
      <c r="AU141" s="227" t="s">
        <v>293</v>
      </c>
    </row>
    <row r="142" spans="2:65" s="370" customFormat="1" ht="22.5">
      <c r="B142" s="371"/>
      <c r="D142" s="372" t="s">
        <v>145</v>
      </c>
      <c r="E142" s="373" t="s">
        <v>406</v>
      </c>
      <c r="F142" s="374" t="s">
        <v>1131</v>
      </c>
      <c r="H142" s="375">
        <v>10.884</v>
      </c>
      <c r="I142" s="376"/>
      <c r="L142" s="371"/>
      <c r="M142" s="377"/>
      <c r="T142" s="378"/>
      <c r="AT142" s="373" t="s">
        <v>145</v>
      </c>
      <c r="AU142" s="373" t="s">
        <v>293</v>
      </c>
      <c r="AV142" s="370" t="s">
        <v>293</v>
      </c>
      <c r="AW142" s="370" t="s">
        <v>438</v>
      </c>
      <c r="AX142" s="370" t="s">
        <v>87</v>
      </c>
      <c r="AY142" s="373" t="s">
        <v>528</v>
      </c>
    </row>
    <row r="143" spans="2:65" s="339" customFormat="1" ht="22.9" customHeight="1">
      <c r="B143" s="340"/>
      <c r="D143" s="341" t="s">
        <v>471</v>
      </c>
      <c r="E143" s="350" t="s">
        <v>91</v>
      </c>
      <c r="F143" s="350" t="s">
        <v>92</v>
      </c>
      <c r="I143" s="343"/>
      <c r="J143" s="351">
        <f>BK143</f>
        <v>0</v>
      </c>
      <c r="L143" s="340"/>
      <c r="M143" s="345"/>
      <c r="P143" s="346">
        <f>SUM(P144:P155)</f>
        <v>0</v>
      </c>
      <c r="R143" s="346">
        <f>SUM(R144:R155)</f>
        <v>2.4601499999999998E-2</v>
      </c>
      <c r="T143" s="347">
        <f>SUM(T144:T155)</f>
        <v>0</v>
      </c>
      <c r="AR143" s="341" t="s">
        <v>87</v>
      </c>
      <c r="AT143" s="348" t="s">
        <v>471</v>
      </c>
      <c r="AU143" s="348" t="s">
        <v>87</v>
      </c>
      <c r="AY143" s="341" t="s">
        <v>528</v>
      </c>
      <c r="BK143" s="349">
        <f>SUM(BK144:BK155)</f>
        <v>0</v>
      </c>
    </row>
    <row r="144" spans="2:65" s="242" customFormat="1" ht="33" customHeight="1">
      <c r="B144" s="352"/>
      <c r="C144" s="353" t="s">
        <v>629</v>
      </c>
      <c r="D144" s="353" t="s">
        <v>529</v>
      </c>
      <c r="E144" s="354" t="s">
        <v>668</v>
      </c>
      <c r="F144" s="355" t="s">
        <v>669</v>
      </c>
      <c r="G144" s="356" t="s">
        <v>140</v>
      </c>
      <c r="H144" s="357">
        <v>3.6160000000000001</v>
      </c>
      <c r="I144" s="358"/>
      <c r="J144" s="359">
        <f>ROUND(I144*H144,2)</f>
        <v>0</v>
      </c>
      <c r="K144" s="355" t="s">
        <v>532</v>
      </c>
      <c r="L144" s="243"/>
      <c r="M144" s="360" t="s">
        <v>406</v>
      </c>
      <c r="N144" s="361" t="s">
        <v>445</v>
      </c>
      <c r="P144" s="362">
        <f>O144*H144</f>
        <v>0</v>
      </c>
      <c r="Q144" s="362">
        <v>0</v>
      </c>
      <c r="R144" s="362">
        <f>Q144*H144</f>
        <v>0</v>
      </c>
      <c r="S144" s="362">
        <v>0</v>
      </c>
      <c r="T144" s="363">
        <f>S144*H144</f>
        <v>0</v>
      </c>
      <c r="AR144" s="364" t="s">
        <v>91</v>
      </c>
      <c r="AT144" s="364" t="s">
        <v>529</v>
      </c>
      <c r="AU144" s="364" t="s">
        <v>293</v>
      </c>
      <c r="AY144" s="227" t="s">
        <v>528</v>
      </c>
      <c r="BE144" s="365">
        <f>IF(N144="základní",J144,0)</f>
        <v>0</v>
      </c>
      <c r="BF144" s="365">
        <f>IF(N144="snížená",J144,0)</f>
        <v>0</v>
      </c>
      <c r="BG144" s="365">
        <f>IF(N144="zákl. přenesená",J144,0)</f>
        <v>0</v>
      </c>
      <c r="BH144" s="365">
        <f>IF(N144="sníž. přenesená",J144,0)</f>
        <v>0</v>
      </c>
      <c r="BI144" s="365">
        <f>IF(N144="nulová",J144,0)</f>
        <v>0</v>
      </c>
      <c r="BJ144" s="227" t="s">
        <v>87</v>
      </c>
      <c r="BK144" s="365">
        <f>ROUND(I144*H144,2)</f>
        <v>0</v>
      </c>
      <c r="BL144" s="227" t="s">
        <v>91</v>
      </c>
      <c r="BM144" s="364" t="s">
        <v>1132</v>
      </c>
    </row>
    <row r="145" spans="2:65" s="242" customFormat="1">
      <c r="B145" s="243"/>
      <c r="D145" s="366" t="s">
        <v>534</v>
      </c>
      <c r="F145" s="367" t="s">
        <v>671</v>
      </c>
      <c r="I145" s="368"/>
      <c r="L145" s="243"/>
      <c r="M145" s="369"/>
      <c r="T145" s="267"/>
      <c r="AT145" s="227" t="s">
        <v>534</v>
      </c>
      <c r="AU145" s="227" t="s">
        <v>293</v>
      </c>
    </row>
    <row r="146" spans="2:65" s="370" customFormat="1" ht="22.5">
      <c r="B146" s="371"/>
      <c r="D146" s="372" t="s">
        <v>145</v>
      </c>
      <c r="E146" s="373" t="s">
        <v>406</v>
      </c>
      <c r="F146" s="374" t="s">
        <v>1133</v>
      </c>
      <c r="H146" s="375">
        <v>3.6160000000000001</v>
      </c>
      <c r="I146" s="376"/>
      <c r="L146" s="371"/>
      <c r="M146" s="377"/>
      <c r="T146" s="378"/>
      <c r="AT146" s="373" t="s">
        <v>145</v>
      </c>
      <c r="AU146" s="373" t="s">
        <v>293</v>
      </c>
      <c r="AV146" s="370" t="s">
        <v>293</v>
      </c>
      <c r="AW146" s="370" t="s">
        <v>438</v>
      </c>
      <c r="AX146" s="370" t="s">
        <v>87</v>
      </c>
      <c r="AY146" s="373" t="s">
        <v>528</v>
      </c>
    </row>
    <row r="147" spans="2:65" s="242" customFormat="1" ht="49.15" customHeight="1">
      <c r="B147" s="352"/>
      <c r="C147" s="353" t="s">
        <v>635</v>
      </c>
      <c r="D147" s="353" t="s">
        <v>529</v>
      </c>
      <c r="E147" s="354" t="s">
        <v>687</v>
      </c>
      <c r="F147" s="355" t="s">
        <v>688</v>
      </c>
      <c r="G147" s="356" t="s">
        <v>140</v>
      </c>
      <c r="H147" s="357">
        <v>0.32</v>
      </c>
      <c r="I147" s="358"/>
      <c r="J147" s="359">
        <f>ROUND(I147*H147,2)</f>
        <v>0</v>
      </c>
      <c r="K147" s="355" t="s">
        <v>532</v>
      </c>
      <c r="L147" s="243"/>
      <c r="M147" s="360" t="s">
        <v>406</v>
      </c>
      <c r="N147" s="361" t="s">
        <v>445</v>
      </c>
      <c r="P147" s="362">
        <f>O147*H147</f>
        <v>0</v>
      </c>
      <c r="Q147" s="362">
        <v>0</v>
      </c>
      <c r="R147" s="362">
        <f>Q147*H147</f>
        <v>0</v>
      </c>
      <c r="S147" s="362">
        <v>0</v>
      </c>
      <c r="T147" s="363">
        <f>S147*H147</f>
        <v>0</v>
      </c>
      <c r="AR147" s="364" t="s">
        <v>91</v>
      </c>
      <c r="AT147" s="364" t="s">
        <v>529</v>
      </c>
      <c r="AU147" s="364" t="s">
        <v>293</v>
      </c>
      <c r="AY147" s="227" t="s">
        <v>528</v>
      </c>
      <c r="BE147" s="365">
        <f>IF(N147="základní",J147,0)</f>
        <v>0</v>
      </c>
      <c r="BF147" s="365">
        <f>IF(N147="snížená",J147,0)</f>
        <v>0</v>
      </c>
      <c r="BG147" s="365">
        <f>IF(N147="zákl. přenesená",J147,0)</f>
        <v>0</v>
      </c>
      <c r="BH147" s="365">
        <f>IF(N147="sníž. přenesená",J147,0)</f>
        <v>0</v>
      </c>
      <c r="BI147" s="365">
        <f>IF(N147="nulová",J147,0)</f>
        <v>0</v>
      </c>
      <c r="BJ147" s="227" t="s">
        <v>87</v>
      </c>
      <c r="BK147" s="365">
        <f>ROUND(I147*H147,2)</f>
        <v>0</v>
      </c>
      <c r="BL147" s="227" t="s">
        <v>91</v>
      </c>
      <c r="BM147" s="364" t="s">
        <v>1134</v>
      </c>
    </row>
    <row r="148" spans="2:65" s="242" customFormat="1">
      <c r="B148" s="243"/>
      <c r="D148" s="366" t="s">
        <v>534</v>
      </c>
      <c r="F148" s="367" t="s">
        <v>690</v>
      </c>
      <c r="I148" s="368"/>
      <c r="L148" s="243"/>
      <c r="M148" s="369"/>
      <c r="T148" s="267"/>
      <c r="AT148" s="227" t="s">
        <v>534</v>
      </c>
      <c r="AU148" s="227" t="s">
        <v>293</v>
      </c>
    </row>
    <row r="149" spans="2:65" s="370" customFormat="1" ht="22.5">
      <c r="B149" s="371"/>
      <c r="D149" s="372" t="s">
        <v>145</v>
      </c>
      <c r="E149" s="373" t="s">
        <v>406</v>
      </c>
      <c r="F149" s="374" t="s">
        <v>1135</v>
      </c>
      <c r="H149" s="375">
        <v>0.32</v>
      </c>
      <c r="I149" s="376"/>
      <c r="L149" s="371"/>
      <c r="M149" s="377"/>
      <c r="T149" s="378"/>
      <c r="AT149" s="373" t="s">
        <v>145</v>
      </c>
      <c r="AU149" s="373" t="s">
        <v>293</v>
      </c>
      <c r="AV149" s="370" t="s">
        <v>293</v>
      </c>
      <c r="AW149" s="370" t="s">
        <v>438</v>
      </c>
      <c r="AX149" s="370" t="s">
        <v>87</v>
      </c>
      <c r="AY149" s="373" t="s">
        <v>528</v>
      </c>
    </row>
    <row r="150" spans="2:65" s="242" customFormat="1" ht="44.25" customHeight="1">
      <c r="B150" s="352"/>
      <c r="C150" s="353" t="s">
        <v>640</v>
      </c>
      <c r="D150" s="353" t="s">
        <v>529</v>
      </c>
      <c r="E150" s="354" t="s">
        <v>997</v>
      </c>
      <c r="F150" s="355" t="s">
        <v>998</v>
      </c>
      <c r="G150" s="356" t="s">
        <v>140</v>
      </c>
      <c r="H150" s="357">
        <v>0.42499999999999999</v>
      </c>
      <c r="I150" s="358"/>
      <c r="J150" s="359">
        <f>ROUND(I150*H150,2)</f>
        <v>0</v>
      </c>
      <c r="K150" s="355" t="s">
        <v>532</v>
      </c>
      <c r="L150" s="243"/>
      <c r="M150" s="360" t="s">
        <v>406</v>
      </c>
      <c r="N150" s="361" t="s">
        <v>445</v>
      </c>
      <c r="P150" s="362">
        <f>O150*H150</f>
        <v>0</v>
      </c>
      <c r="Q150" s="362">
        <v>0</v>
      </c>
      <c r="R150" s="362">
        <f>Q150*H150</f>
        <v>0</v>
      </c>
      <c r="S150" s="362">
        <v>0</v>
      </c>
      <c r="T150" s="363">
        <f>S150*H150</f>
        <v>0</v>
      </c>
      <c r="AR150" s="364" t="s">
        <v>91</v>
      </c>
      <c r="AT150" s="364" t="s">
        <v>529</v>
      </c>
      <c r="AU150" s="364" t="s">
        <v>293</v>
      </c>
      <c r="AY150" s="227" t="s">
        <v>528</v>
      </c>
      <c r="BE150" s="365">
        <f>IF(N150="základní",J150,0)</f>
        <v>0</v>
      </c>
      <c r="BF150" s="365">
        <f>IF(N150="snížená",J150,0)</f>
        <v>0</v>
      </c>
      <c r="BG150" s="365">
        <f>IF(N150="zákl. přenesená",J150,0)</f>
        <v>0</v>
      </c>
      <c r="BH150" s="365">
        <f>IF(N150="sníž. přenesená",J150,0)</f>
        <v>0</v>
      </c>
      <c r="BI150" s="365">
        <f>IF(N150="nulová",J150,0)</f>
        <v>0</v>
      </c>
      <c r="BJ150" s="227" t="s">
        <v>87</v>
      </c>
      <c r="BK150" s="365">
        <f>ROUND(I150*H150,2)</f>
        <v>0</v>
      </c>
      <c r="BL150" s="227" t="s">
        <v>91</v>
      </c>
      <c r="BM150" s="364" t="s">
        <v>1136</v>
      </c>
    </row>
    <row r="151" spans="2:65" s="242" customFormat="1">
      <c r="B151" s="243"/>
      <c r="D151" s="366" t="s">
        <v>534</v>
      </c>
      <c r="F151" s="367" t="s">
        <v>1000</v>
      </c>
      <c r="I151" s="368"/>
      <c r="L151" s="243"/>
      <c r="M151" s="369"/>
      <c r="T151" s="267"/>
      <c r="AT151" s="227" t="s">
        <v>534</v>
      </c>
      <c r="AU151" s="227" t="s">
        <v>293</v>
      </c>
    </row>
    <row r="152" spans="2:65" s="370" customFormat="1">
      <c r="B152" s="371"/>
      <c r="D152" s="372" t="s">
        <v>145</v>
      </c>
      <c r="E152" s="373" t="s">
        <v>406</v>
      </c>
      <c r="F152" s="374" t="s">
        <v>1137</v>
      </c>
      <c r="H152" s="375">
        <v>0.42499999999999999</v>
      </c>
      <c r="I152" s="376"/>
      <c r="L152" s="371"/>
      <c r="M152" s="377"/>
      <c r="T152" s="378"/>
      <c r="AT152" s="373" t="s">
        <v>145</v>
      </c>
      <c r="AU152" s="373" t="s">
        <v>293</v>
      </c>
      <c r="AV152" s="370" t="s">
        <v>293</v>
      </c>
      <c r="AW152" s="370" t="s">
        <v>438</v>
      </c>
      <c r="AX152" s="370" t="s">
        <v>87</v>
      </c>
      <c r="AY152" s="373" t="s">
        <v>528</v>
      </c>
    </row>
    <row r="153" spans="2:65" s="242" customFormat="1" ht="24.2" customHeight="1">
      <c r="B153" s="352"/>
      <c r="C153" s="353" t="s">
        <v>419</v>
      </c>
      <c r="D153" s="353" t="s">
        <v>529</v>
      </c>
      <c r="E153" s="354" t="s">
        <v>1002</v>
      </c>
      <c r="F153" s="355" t="s">
        <v>1003</v>
      </c>
      <c r="G153" s="356" t="s">
        <v>157</v>
      </c>
      <c r="H153" s="357">
        <v>3.85</v>
      </c>
      <c r="I153" s="358"/>
      <c r="J153" s="359">
        <f>ROUND(I153*H153,2)</f>
        <v>0</v>
      </c>
      <c r="K153" s="355" t="s">
        <v>532</v>
      </c>
      <c r="L153" s="243"/>
      <c r="M153" s="360" t="s">
        <v>406</v>
      </c>
      <c r="N153" s="361" t="s">
        <v>445</v>
      </c>
      <c r="P153" s="362">
        <f>O153*H153</f>
        <v>0</v>
      </c>
      <c r="Q153" s="362">
        <v>6.3899999999999998E-3</v>
      </c>
      <c r="R153" s="362">
        <f>Q153*H153</f>
        <v>2.4601499999999998E-2</v>
      </c>
      <c r="S153" s="362">
        <v>0</v>
      </c>
      <c r="T153" s="363">
        <f>S153*H153</f>
        <v>0</v>
      </c>
      <c r="AR153" s="364" t="s">
        <v>91</v>
      </c>
      <c r="AT153" s="364" t="s">
        <v>529</v>
      </c>
      <c r="AU153" s="364" t="s">
        <v>293</v>
      </c>
      <c r="AY153" s="227" t="s">
        <v>528</v>
      </c>
      <c r="BE153" s="365">
        <f>IF(N153="základní",J153,0)</f>
        <v>0</v>
      </c>
      <c r="BF153" s="365">
        <f>IF(N153="snížená",J153,0)</f>
        <v>0</v>
      </c>
      <c r="BG153" s="365">
        <f>IF(N153="zákl. přenesená",J153,0)</f>
        <v>0</v>
      </c>
      <c r="BH153" s="365">
        <f>IF(N153="sníž. přenesená",J153,0)</f>
        <v>0</v>
      </c>
      <c r="BI153" s="365">
        <f>IF(N153="nulová",J153,0)</f>
        <v>0</v>
      </c>
      <c r="BJ153" s="227" t="s">
        <v>87</v>
      </c>
      <c r="BK153" s="365">
        <f>ROUND(I153*H153,2)</f>
        <v>0</v>
      </c>
      <c r="BL153" s="227" t="s">
        <v>91</v>
      </c>
      <c r="BM153" s="364" t="s">
        <v>1138</v>
      </c>
    </row>
    <row r="154" spans="2:65" s="242" customFormat="1">
      <c r="B154" s="243"/>
      <c r="D154" s="366" t="s">
        <v>534</v>
      </c>
      <c r="F154" s="367" t="s">
        <v>1005</v>
      </c>
      <c r="I154" s="368"/>
      <c r="L154" s="243"/>
      <c r="M154" s="369"/>
      <c r="T154" s="267"/>
      <c r="AT154" s="227" t="s">
        <v>534</v>
      </c>
      <c r="AU154" s="227" t="s">
        <v>293</v>
      </c>
    </row>
    <row r="155" spans="2:65" s="370" customFormat="1">
      <c r="B155" s="371"/>
      <c r="D155" s="372" t="s">
        <v>145</v>
      </c>
      <c r="E155" s="373" t="s">
        <v>406</v>
      </c>
      <c r="F155" s="374" t="s">
        <v>1139</v>
      </c>
      <c r="H155" s="375">
        <v>3.85</v>
      </c>
      <c r="I155" s="376"/>
      <c r="L155" s="371"/>
      <c r="M155" s="377"/>
      <c r="T155" s="378"/>
      <c r="AT155" s="373" t="s">
        <v>145</v>
      </c>
      <c r="AU155" s="373" t="s">
        <v>293</v>
      </c>
      <c r="AV155" s="370" t="s">
        <v>293</v>
      </c>
      <c r="AW155" s="370" t="s">
        <v>438</v>
      </c>
      <c r="AX155" s="370" t="s">
        <v>87</v>
      </c>
      <c r="AY155" s="373" t="s">
        <v>528</v>
      </c>
    </row>
    <row r="156" spans="2:65" s="339" customFormat="1" ht="22.9" customHeight="1">
      <c r="B156" s="340"/>
      <c r="D156" s="341" t="s">
        <v>471</v>
      </c>
      <c r="E156" s="350" t="s">
        <v>95</v>
      </c>
      <c r="F156" s="350" t="s">
        <v>96</v>
      </c>
      <c r="I156" s="343"/>
      <c r="J156" s="351">
        <f>BK156</f>
        <v>0</v>
      </c>
      <c r="L156" s="340"/>
      <c r="M156" s="345"/>
      <c r="P156" s="346">
        <f>SUM(P157:P191)</f>
        <v>0</v>
      </c>
      <c r="R156" s="346">
        <f>SUM(R157:R191)</f>
        <v>2.3014842</v>
      </c>
      <c r="T156" s="347">
        <f>SUM(T157:T191)</f>
        <v>0</v>
      </c>
      <c r="AR156" s="341" t="s">
        <v>87</v>
      </c>
      <c r="AT156" s="348" t="s">
        <v>471</v>
      </c>
      <c r="AU156" s="348" t="s">
        <v>87</v>
      </c>
      <c r="AY156" s="341" t="s">
        <v>528</v>
      </c>
      <c r="BK156" s="349">
        <f>SUM(BK157:BK191)</f>
        <v>0</v>
      </c>
    </row>
    <row r="157" spans="2:65" s="242" customFormat="1" ht="37.9" customHeight="1">
      <c r="B157" s="352"/>
      <c r="C157" s="353" t="s">
        <v>657</v>
      </c>
      <c r="D157" s="353" t="s">
        <v>529</v>
      </c>
      <c r="E157" s="354" t="s">
        <v>1140</v>
      </c>
      <c r="F157" s="355" t="s">
        <v>1141</v>
      </c>
      <c r="G157" s="356" t="s">
        <v>201</v>
      </c>
      <c r="H157" s="357">
        <v>40.200000000000003</v>
      </c>
      <c r="I157" s="358"/>
      <c r="J157" s="359">
        <f>ROUND(I157*H157,2)</f>
        <v>0</v>
      </c>
      <c r="K157" s="355" t="s">
        <v>532</v>
      </c>
      <c r="L157" s="243"/>
      <c r="M157" s="360" t="s">
        <v>406</v>
      </c>
      <c r="N157" s="361" t="s">
        <v>445</v>
      </c>
      <c r="P157" s="362">
        <f>O157*H157</f>
        <v>0</v>
      </c>
      <c r="Q157" s="362">
        <v>0</v>
      </c>
      <c r="R157" s="362">
        <f>Q157*H157</f>
        <v>0</v>
      </c>
      <c r="S157" s="362">
        <v>0</v>
      </c>
      <c r="T157" s="363">
        <f>S157*H157</f>
        <v>0</v>
      </c>
      <c r="AR157" s="364" t="s">
        <v>91</v>
      </c>
      <c r="AT157" s="364" t="s">
        <v>529</v>
      </c>
      <c r="AU157" s="364" t="s">
        <v>293</v>
      </c>
      <c r="AY157" s="227" t="s">
        <v>528</v>
      </c>
      <c r="BE157" s="365">
        <f>IF(N157="základní",J157,0)</f>
        <v>0</v>
      </c>
      <c r="BF157" s="365">
        <f>IF(N157="snížená",J157,0)</f>
        <v>0</v>
      </c>
      <c r="BG157" s="365">
        <f>IF(N157="zákl. přenesená",J157,0)</f>
        <v>0</v>
      </c>
      <c r="BH157" s="365">
        <f>IF(N157="sníž. přenesená",J157,0)</f>
        <v>0</v>
      </c>
      <c r="BI157" s="365">
        <f>IF(N157="nulová",J157,0)</f>
        <v>0</v>
      </c>
      <c r="BJ157" s="227" t="s">
        <v>87</v>
      </c>
      <c r="BK157" s="365">
        <f>ROUND(I157*H157,2)</f>
        <v>0</v>
      </c>
      <c r="BL157" s="227" t="s">
        <v>91</v>
      </c>
      <c r="BM157" s="364" t="s">
        <v>1142</v>
      </c>
    </row>
    <row r="158" spans="2:65" s="242" customFormat="1">
      <c r="B158" s="243"/>
      <c r="D158" s="366" t="s">
        <v>534</v>
      </c>
      <c r="F158" s="367" t="s">
        <v>1143</v>
      </c>
      <c r="I158" s="368"/>
      <c r="L158" s="243"/>
      <c r="M158" s="369"/>
      <c r="T158" s="267"/>
      <c r="AT158" s="227" t="s">
        <v>534</v>
      </c>
      <c r="AU158" s="227" t="s">
        <v>293</v>
      </c>
    </row>
    <row r="159" spans="2:65" s="370" customFormat="1">
      <c r="B159" s="371"/>
      <c r="D159" s="372" t="s">
        <v>145</v>
      </c>
      <c r="E159" s="373" t="s">
        <v>406</v>
      </c>
      <c r="F159" s="374" t="s">
        <v>1144</v>
      </c>
      <c r="H159" s="375">
        <v>40.200000000000003</v>
      </c>
      <c r="I159" s="376"/>
      <c r="L159" s="371"/>
      <c r="M159" s="377"/>
      <c r="T159" s="378"/>
      <c r="AT159" s="373" t="s">
        <v>145</v>
      </c>
      <c r="AU159" s="373" t="s">
        <v>293</v>
      </c>
      <c r="AV159" s="370" t="s">
        <v>293</v>
      </c>
      <c r="AW159" s="370" t="s">
        <v>438</v>
      </c>
      <c r="AX159" s="370" t="s">
        <v>87</v>
      </c>
      <c r="AY159" s="373" t="s">
        <v>528</v>
      </c>
    </row>
    <row r="160" spans="2:65" s="242" customFormat="1" ht="21.75" customHeight="1">
      <c r="B160" s="352"/>
      <c r="C160" s="395" t="s">
        <v>662</v>
      </c>
      <c r="D160" s="395" t="s">
        <v>679</v>
      </c>
      <c r="E160" s="396" t="s">
        <v>1145</v>
      </c>
      <c r="F160" s="397" t="s">
        <v>1146</v>
      </c>
      <c r="G160" s="398" t="s">
        <v>201</v>
      </c>
      <c r="H160" s="399">
        <v>42.21</v>
      </c>
      <c r="I160" s="400"/>
      <c r="J160" s="401">
        <f>ROUND(I160*H160,2)</f>
        <v>0</v>
      </c>
      <c r="K160" s="397" t="s">
        <v>532</v>
      </c>
      <c r="L160" s="402"/>
      <c r="M160" s="403" t="s">
        <v>406</v>
      </c>
      <c r="N160" s="404" t="s">
        <v>445</v>
      </c>
      <c r="P160" s="362">
        <f>O160*H160</f>
        <v>0</v>
      </c>
      <c r="Q160" s="362">
        <v>4.2000000000000002E-4</v>
      </c>
      <c r="R160" s="362">
        <f>Q160*H160</f>
        <v>1.77282E-2</v>
      </c>
      <c r="S160" s="362">
        <v>0</v>
      </c>
      <c r="T160" s="363">
        <f>S160*H160</f>
        <v>0</v>
      </c>
      <c r="AR160" s="364" t="s">
        <v>95</v>
      </c>
      <c r="AT160" s="364" t="s">
        <v>679</v>
      </c>
      <c r="AU160" s="364" t="s">
        <v>293</v>
      </c>
      <c r="AY160" s="227" t="s">
        <v>528</v>
      </c>
      <c r="BE160" s="365">
        <f>IF(N160="základní",J160,0)</f>
        <v>0</v>
      </c>
      <c r="BF160" s="365">
        <f>IF(N160="snížená",J160,0)</f>
        <v>0</v>
      </c>
      <c r="BG160" s="365">
        <f>IF(N160="zákl. přenesená",J160,0)</f>
        <v>0</v>
      </c>
      <c r="BH160" s="365">
        <f>IF(N160="sníž. přenesená",J160,0)</f>
        <v>0</v>
      </c>
      <c r="BI160" s="365">
        <f>IF(N160="nulová",J160,0)</f>
        <v>0</v>
      </c>
      <c r="BJ160" s="227" t="s">
        <v>87</v>
      </c>
      <c r="BK160" s="365">
        <f>ROUND(I160*H160,2)</f>
        <v>0</v>
      </c>
      <c r="BL160" s="227" t="s">
        <v>91</v>
      </c>
      <c r="BM160" s="364" t="s">
        <v>1147</v>
      </c>
    </row>
    <row r="161" spans="2:65" s="370" customFormat="1">
      <c r="B161" s="371"/>
      <c r="D161" s="372" t="s">
        <v>145</v>
      </c>
      <c r="F161" s="374" t="s">
        <v>1148</v>
      </c>
      <c r="H161" s="375">
        <v>42.21</v>
      </c>
      <c r="I161" s="376"/>
      <c r="L161" s="371"/>
      <c r="M161" s="377"/>
      <c r="T161" s="378"/>
      <c r="AT161" s="373" t="s">
        <v>145</v>
      </c>
      <c r="AU161" s="373" t="s">
        <v>293</v>
      </c>
      <c r="AV161" s="370" t="s">
        <v>293</v>
      </c>
      <c r="AW161" s="370" t="s">
        <v>414</v>
      </c>
      <c r="AX161" s="370" t="s">
        <v>87</v>
      </c>
      <c r="AY161" s="373" t="s">
        <v>528</v>
      </c>
    </row>
    <row r="162" spans="2:65" s="242" customFormat="1" ht="49.15" customHeight="1">
      <c r="B162" s="352"/>
      <c r="C162" s="353" t="s">
        <v>330</v>
      </c>
      <c r="D162" s="353" t="s">
        <v>529</v>
      </c>
      <c r="E162" s="354" t="s">
        <v>1149</v>
      </c>
      <c r="F162" s="355" t="s">
        <v>1150</v>
      </c>
      <c r="G162" s="356" t="s">
        <v>292</v>
      </c>
      <c r="H162" s="357">
        <v>5</v>
      </c>
      <c r="I162" s="358"/>
      <c r="J162" s="359">
        <f>ROUND(I162*H162,2)</f>
        <v>0</v>
      </c>
      <c r="K162" s="355" t="s">
        <v>532</v>
      </c>
      <c r="L162" s="243"/>
      <c r="M162" s="360" t="s">
        <v>406</v>
      </c>
      <c r="N162" s="361" t="s">
        <v>445</v>
      </c>
      <c r="P162" s="362">
        <f>O162*H162</f>
        <v>0</v>
      </c>
      <c r="Q162" s="362">
        <v>7.2000000000000005E-4</v>
      </c>
      <c r="R162" s="362">
        <f>Q162*H162</f>
        <v>3.6000000000000003E-3</v>
      </c>
      <c r="S162" s="362">
        <v>0</v>
      </c>
      <c r="T162" s="363">
        <f>S162*H162</f>
        <v>0</v>
      </c>
      <c r="AR162" s="364" t="s">
        <v>91</v>
      </c>
      <c r="AT162" s="364" t="s">
        <v>529</v>
      </c>
      <c r="AU162" s="364" t="s">
        <v>293</v>
      </c>
      <c r="AY162" s="227" t="s">
        <v>528</v>
      </c>
      <c r="BE162" s="365">
        <f>IF(N162="základní",J162,0)</f>
        <v>0</v>
      </c>
      <c r="BF162" s="365">
        <f>IF(N162="snížená",J162,0)</f>
        <v>0</v>
      </c>
      <c r="BG162" s="365">
        <f>IF(N162="zákl. přenesená",J162,0)</f>
        <v>0</v>
      </c>
      <c r="BH162" s="365">
        <f>IF(N162="sníž. přenesená",J162,0)</f>
        <v>0</v>
      </c>
      <c r="BI162" s="365">
        <f>IF(N162="nulová",J162,0)</f>
        <v>0</v>
      </c>
      <c r="BJ162" s="227" t="s">
        <v>87</v>
      </c>
      <c r="BK162" s="365">
        <f>ROUND(I162*H162,2)</f>
        <v>0</v>
      </c>
      <c r="BL162" s="227" t="s">
        <v>91</v>
      </c>
      <c r="BM162" s="364" t="s">
        <v>1151</v>
      </c>
    </row>
    <row r="163" spans="2:65" s="242" customFormat="1">
      <c r="B163" s="243"/>
      <c r="D163" s="366" t="s">
        <v>534</v>
      </c>
      <c r="F163" s="367" t="s">
        <v>1152</v>
      </c>
      <c r="I163" s="368"/>
      <c r="L163" s="243"/>
      <c r="M163" s="369"/>
      <c r="T163" s="267"/>
      <c r="AT163" s="227" t="s">
        <v>534</v>
      </c>
      <c r="AU163" s="227" t="s">
        <v>293</v>
      </c>
    </row>
    <row r="164" spans="2:65" s="370" customFormat="1">
      <c r="B164" s="371"/>
      <c r="D164" s="372" t="s">
        <v>145</v>
      </c>
      <c r="E164" s="373" t="s">
        <v>406</v>
      </c>
      <c r="F164" s="374" t="s">
        <v>1153</v>
      </c>
      <c r="H164" s="375">
        <v>5</v>
      </c>
      <c r="I164" s="376"/>
      <c r="L164" s="371"/>
      <c r="M164" s="377"/>
      <c r="T164" s="378"/>
      <c r="AT164" s="373" t="s">
        <v>145</v>
      </c>
      <c r="AU164" s="373" t="s">
        <v>293</v>
      </c>
      <c r="AV164" s="370" t="s">
        <v>293</v>
      </c>
      <c r="AW164" s="370" t="s">
        <v>438</v>
      </c>
      <c r="AX164" s="370" t="s">
        <v>87</v>
      </c>
      <c r="AY164" s="373" t="s">
        <v>528</v>
      </c>
    </row>
    <row r="165" spans="2:65" s="242" customFormat="1" ht="24.2" customHeight="1">
      <c r="B165" s="352"/>
      <c r="C165" s="395" t="s">
        <v>673</v>
      </c>
      <c r="D165" s="395" t="s">
        <v>679</v>
      </c>
      <c r="E165" s="396" t="s">
        <v>1154</v>
      </c>
      <c r="F165" s="397" t="s">
        <v>1155</v>
      </c>
      <c r="G165" s="398" t="s">
        <v>292</v>
      </c>
      <c r="H165" s="399">
        <v>5</v>
      </c>
      <c r="I165" s="400"/>
      <c r="J165" s="401">
        <f>ROUND(I165*H165,2)</f>
        <v>0</v>
      </c>
      <c r="K165" s="397" t="s">
        <v>406</v>
      </c>
      <c r="L165" s="402"/>
      <c r="M165" s="403" t="s">
        <v>406</v>
      </c>
      <c r="N165" s="404" t="s">
        <v>445</v>
      </c>
      <c r="P165" s="362">
        <f>O165*H165</f>
        <v>0</v>
      </c>
      <c r="Q165" s="362">
        <v>4.4000000000000003E-3</v>
      </c>
      <c r="R165" s="362">
        <f>Q165*H165</f>
        <v>2.2000000000000002E-2</v>
      </c>
      <c r="S165" s="362">
        <v>0</v>
      </c>
      <c r="T165" s="363">
        <f>S165*H165</f>
        <v>0</v>
      </c>
      <c r="AR165" s="364" t="s">
        <v>95</v>
      </c>
      <c r="AT165" s="364" t="s">
        <v>679</v>
      </c>
      <c r="AU165" s="364" t="s">
        <v>293</v>
      </c>
      <c r="AY165" s="227" t="s">
        <v>528</v>
      </c>
      <c r="BE165" s="365">
        <f>IF(N165="základní",J165,0)</f>
        <v>0</v>
      </c>
      <c r="BF165" s="365">
        <f>IF(N165="snížená",J165,0)</f>
        <v>0</v>
      </c>
      <c r="BG165" s="365">
        <f>IF(N165="zákl. přenesená",J165,0)</f>
        <v>0</v>
      </c>
      <c r="BH165" s="365">
        <f>IF(N165="sníž. přenesená",J165,0)</f>
        <v>0</v>
      </c>
      <c r="BI165" s="365">
        <f>IF(N165="nulová",J165,0)</f>
        <v>0</v>
      </c>
      <c r="BJ165" s="227" t="s">
        <v>87</v>
      </c>
      <c r="BK165" s="365">
        <f>ROUND(I165*H165,2)</f>
        <v>0</v>
      </c>
      <c r="BL165" s="227" t="s">
        <v>91</v>
      </c>
      <c r="BM165" s="364" t="s">
        <v>1156</v>
      </c>
    </row>
    <row r="166" spans="2:65" s="242" customFormat="1" ht="24.2" customHeight="1">
      <c r="B166" s="352"/>
      <c r="C166" s="395" t="s">
        <v>368</v>
      </c>
      <c r="D166" s="395" t="s">
        <v>679</v>
      </c>
      <c r="E166" s="396" t="s">
        <v>1157</v>
      </c>
      <c r="F166" s="397" t="s">
        <v>1158</v>
      </c>
      <c r="G166" s="398" t="s">
        <v>292</v>
      </c>
      <c r="H166" s="399">
        <v>5</v>
      </c>
      <c r="I166" s="400"/>
      <c r="J166" s="401">
        <f>ROUND(I166*H166,2)</f>
        <v>0</v>
      </c>
      <c r="K166" s="397" t="s">
        <v>406</v>
      </c>
      <c r="L166" s="402"/>
      <c r="M166" s="403" t="s">
        <v>406</v>
      </c>
      <c r="N166" s="404" t="s">
        <v>445</v>
      </c>
      <c r="P166" s="362">
        <f>O166*H166</f>
        <v>0</v>
      </c>
      <c r="Q166" s="362">
        <v>2.5799999999999998E-3</v>
      </c>
      <c r="R166" s="362">
        <f>Q166*H166</f>
        <v>1.2899999999999998E-2</v>
      </c>
      <c r="S166" s="362">
        <v>0</v>
      </c>
      <c r="T166" s="363">
        <f>S166*H166</f>
        <v>0</v>
      </c>
      <c r="AR166" s="364" t="s">
        <v>95</v>
      </c>
      <c r="AT166" s="364" t="s">
        <v>679</v>
      </c>
      <c r="AU166" s="364" t="s">
        <v>293</v>
      </c>
      <c r="AY166" s="227" t="s">
        <v>528</v>
      </c>
      <c r="BE166" s="365">
        <f>IF(N166="základní",J166,0)</f>
        <v>0</v>
      </c>
      <c r="BF166" s="365">
        <f>IF(N166="snížená",J166,0)</f>
        <v>0</v>
      </c>
      <c r="BG166" s="365">
        <f>IF(N166="zákl. přenesená",J166,0)</f>
        <v>0</v>
      </c>
      <c r="BH166" s="365">
        <f>IF(N166="sníž. přenesená",J166,0)</f>
        <v>0</v>
      </c>
      <c r="BI166" s="365">
        <f>IF(N166="nulová",J166,0)</f>
        <v>0</v>
      </c>
      <c r="BJ166" s="227" t="s">
        <v>87</v>
      </c>
      <c r="BK166" s="365">
        <f>ROUND(I166*H166,2)</f>
        <v>0</v>
      </c>
      <c r="BL166" s="227" t="s">
        <v>91</v>
      </c>
      <c r="BM166" s="364" t="s">
        <v>1159</v>
      </c>
    </row>
    <row r="167" spans="2:65" s="242" customFormat="1" ht="44.25" customHeight="1">
      <c r="B167" s="352"/>
      <c r="C167" s="353" t="s">
        <v>418</v>
      </c>
      <c r="D167" s="353" t="s">
        <v>529</v>
      </c>
      <c r="E167" s="354" t="s">
        <v>1160</v>
      </c>
      <c r="F167" s="355" t="s">
        <v>1161</v>
      </c>
      <c r="G167" s="356" t="s">
        <v>292</v>
      </c>
      <c r="H167" s="357">
        <v>5</v>
      </c>
      <c r="I167" s="358"/>
      <c r="J167" s="359">
        <f>ROUND(I167*H167,2)</f>
        <v>0</v>
      </c>
      <c r="K167" s="355" t="s">
        <v>532</v>
      </c>
      <c r="L167" s="243"/>
      <c r="M167" s="360" t="s">
        <v>406</v>
      </c>
      <c r="N167" s="361" t="s">
        <v>445</v>
      </c>
      <c r="P167" s="362">
        <f>O167*H167</f>
        <v>0</v>
      </c>
      <c r="Q167" s="362">
        <v>0</v>
      </c>
      <c r="R167" s="362">
        <f>Q167*H167</f>
        <v>0</v>
      </c>
      <c r="S167" s="362">
        <v>0</v>
      </c>
      <c r="T167" s="363">
        <f>S167*H167</f>
        <v>0</v>
      </c>
      <c r="AR167" s="364" t="s">
        <v>91</v>
      </c>
      <c r="AT167" s="364" t="s">
        <v>529</v>
      </c>
      <c r="AU167" s="364" t="s">
        <v>293</v>
      </c>
      <c r="AY167" s="227" t="s">
        <v>528</v>
      </c>
      <c r="BE167" s="365">
        <f>IF(N167="základní",J167,0)</f>
        <v>0</v>
      </c>
      <c r="BF167" s="365">
        <f>IF(N167="snížená",J167,0)</f>
        <v>0</v>
      </c>
      <c r="BG167" s="365">
        <f>IF(N167="zákl. přenesená",J167,0)</f>
        <v>0</v>
      </c>
      <c r="BH167" s="365">
        <f>IF(N167="sníž. přenesená",J167,0)</f>
        <v>0</v>
      </c>
      <c r="BI167" s="365">
        <f>IF(N167="nulová",J167,0)</f>
        <v>0</v>
      </c>
      <c r="BJ167" s="227" t="s">
        <v>87</v>
      </c>
      <c r="BK167" s="365">
        <f>ROUND(I167*H167,2)</f>
        <v>0</v>
      </c>
      <c r="BL167" s="227" t="s">
        <v>91</v>
      </c>
      <c r="BM167" s="364" t="s">
        <v>1162</v>
      </c>
    </row>
    <row r="168" spans="2:65" s="242" customFormat="1">
      <c r="B168" s="243"/>
      <c r="D168" s="366" t="s">
        <v>534</v>
      </c>
      <c r="F168" s="367" t="s">
        <v>1163</v>
      </c>
      <c r="I168" s="368"/>
      <c r="L168" s="243"/>
      <c r="M168" s="369"/>
      <c r="T168" s="267"/>
      <c r="AT168" s="227" t="s">
        <v>534</v>
      </c>
      <c r="AU168" s="227" t="s">
        <v>293</v>
      </c>
    </row>
    <row r="169" spans="2:65" s="370" customFormat="1">
      <c r="B169" s="371"/>
      <c r="D169" s="372" t="s">
        <v>145</v>
      </c>
      <c r="E169" s="373" t="s">
        <v>406</v>
      </c>
      <c r="F169" s="374" t="s">
        <v>1164</v>
      </c>
      <c r="H169" s="375">
        <v>5</v>
      </c>
      <c r="I169" s="376"/>
      <c r="L169" s="371"/>
      <c r="M169" s="377"/>
      <c r="T169" s="378"/>
      <c r="AT169" s="373" t="s">
        <v>145</v>
      </c>
      <c r="AU169" s="373" t="s">
        <v>293</v>
      </c>
      <c r="AV169" s="370" t="s">
        <v>293</v>
      </c>
      <c r="AW169" s="370" t="s">
        <v>438</v>
      </c>
      <c r="AX169" s="370" t="s">
        <v>87</v>
      </c>
      <c r="AY169" s="373" t="s">
        <v>528</v>
      </c>
    </row>
    <row r="170" spans="2:65" s="242" customFormat="1" ht="24.2" customHeight="1">
      <c r="B170" s="352"/>
      <c r="C170" s="395" t="s">
        <v>686</v>
      </c>
      <c r="D170" s="395" t="s">
        <v>679</v>
      </c>
      <c r="E170" s="396" t="s">
        <v>1165</v>
      </c>
      <c r="F170" s="397" t="s">
        <v>1166</v>
      </c>
      <c r="G170" s="398" t="s">
        <v>292</v>
      </c>
      <c r="H170" s="399">
        <v>5</v>
      </c>
      <c r="I170" s="400"/>
      <c r="J170" s="401">
        <f>ROUND(I170*H170,2)</f>
        <v>0</v>
      </c>
      <c r="K170" s="397" t="s">
        <v>532</v>
      </c>
      <c r="L170" s="402"/>
      <c r="M170" s="403" t="s">
        <v>406</v>
      </c>
      <c r="N170" s="404" t="s">
        <v>445</v>
      </c>
      <c r="P170" s="362">
        <f>O170*H170</f>
        <v>0</v>
      </c>
      <c r="Q170" s="362">
        <v>2.5000000000000001E-3</v>
      </c>
      <c r="R170" s="362">
        <f>Q170*H170</f>
        <v>1.2500000000000001E-2</v>
      </c>
      <c r="S170" s="362">
        <v>0</v>
      </c>
      <c r="T170" s="363">
        <f>S170*H170</f>
        <v>0</v>
      </c>
      <c r="AR170" s="364" t="s">
        <v>95</v>
      </c>
      <c r="AT170" s="364" t="s">
        <v>679</v>
      </c>
      <c r="AU170" s="364" t="s">
        <v>293</v>
      </c>
      <c r="AY170" s="227" t="s">
        <v>528</v>
      </c>
      <c r="BE170" s="365">
        <f>IF(N170="základní",J170,0)</f>
        <v>0</v>
      </c>
      <c r="BF170" s="365">
        <f>IF(N170="snížená",J170,0)</f>
        <v>0</v>
      </c>
      <c r="BG170" s="365">
        <f>IF(N170="zákl. přenesená",J170,0)</f>
        <v>0</v>
      </c>
      <c r="BH170" s="365">
        <f>IF(N170="sníž. přenesená",J170,0)</f>
        <v>0</v>
      </c>
      <c r="BI170" s="365">
        <f>IF(N170="nulová",J170,0)</f>
        <v>0</v>
      </c>
      <c r="BJ170" s="227" t="s">
        <v>87</v>
      </c>
      <c r="BK170" s="365">
        <f>ROUND(I170*H170,2)</f>
        <v>0</v>
      </c>
      <c r="BL170" s="227" t="s">
        <v>91</v>
      </c>
      <c r="BM170" s="364" t="s">
        <v>1167</v>
      </c>
    </row>
    <row r="171" spans="2:65" s="242" customFormat="1" ht="24.2" customHeight="1">
      <c r="B171" s="352"/>
      <c r="C171" s="353" t="s">
        <v>692</v>
      </c>
      <c r="D171" s="353" t="s">
        <v>529</v>
      </c>
      <c r="E171" s="354" t="s">
        <v>1168</v>
      </c>
      <c r="F171" s="355" t="s">
        <v>1169</v>
      </c>
      <c r="G171" s="356" t="s">
        <v>201</v>
      </c>
      <c r="H171" s="357">
        <v>40.200000000000003</v>
      </c>
      <c r="I171" s="358"/>
      <c r="J171" s="359">
        <f>ROUND(I171*H171,2)</f>
        <v>0</v>
      </c>
      <c r="K171" s="355" t="s">
        <v>532</v>
      </c>
      <c r="L171" s="243"/>
      <c r="M171" s="360" t="s">
        <v>406</v>
      </c>
      <c r="N171" s="361" t="s">
        <v>445</v>
      </c>
      <c r="P171" s="362">
        <f>O171*H171</f>
        <v>0</v>
      </c>
      <c r="Q171" s="362">
        <v>0</v>
      </c>
      <c r="R171" s="362">
        <f>Q171*H171</f>
        <v>0</v>
      </c>
      <c r="S171" s="362">
        <v>0</v>
      </c>
      <c r="T171" s="363">
        <f>S171*H171</f>
        <v>0</v>
      </c>
      <c r="AR171" s="364" t="s">
        <v>91</v>
      </c>
      <c r="AT171" s="364" t="s">
        <v>529</v>
      </c>
      <c r="AU171" s="364" t="s">
        <v>293</v>
      </c>
      <c r="AY171" s="227" t="s">
        <v>528</v>
      </c>
      <c r="BE171" s="365">
        <f>IF(N171="základní",J171,0)</f>
        <v>0</v>
      </c>
      <c r="BF171" s="365">
        <f>IF(N171="snížená",J171,0)</f>
        <v>0</v>
      </c>
      <c r="BG171" s="365">
        <f>IF(N171="zákl. přenesená",J171,0)</f>
        <v>0</v>
      </c>
      <c r="BH171" s="365">
        <f>IF(N171="sníž. přenesená",J171,0)</f>
        <v>0</v>
      </c>
      <c r="BI171" s="365">
        <f>IF(N171="nulová",J171,0)</f>
        <v>0</v>
      </c>
      <c r="BJ171" s="227" t="s">
        <v>87</v>
      </c>
      <c r="BK171" s="365">
        <f>ROUND(I171*H171,2)</f>
        <v>0</v>
      </c>
      <c r="BL171" s="227" t="s">
        <v>91</v>
      </c>
      <c r="BM171" s="364" t="s">
        <v>1170</v>
      </c>
    </row>
    <row r="172" spans="2:65" s="242" customFormat="1">
      <c r="B172" s="243"/>
      <c r="D172" s="366" t="s">
        <v>534</v>
      </c>
      <c r="F172" s="367" t="s">
        <v>1171</v>
      </c>
      <c r="I172" s="368"/>
      <c r="L172" s="243"/>
      <c r="M172" s="369"/>
      <c r="T172" s="267"/>
      <c r="AT172" s="227" t="s">
        <v>534</v>
      </c>
      <c r="AU172" s="227" t="s">
        <v>293</v>
      </c>
    </row>
    <row r="173" spans="2:65" s="370" customFormat="1">
      <c r="B173" s="371"/>
      <c r="D173" s="372" t="s">
        <v>145</v>
      </c>
      <c r="E173" s="373" t="s">
        <v>406</v>
      </c>
      <c r="F173" s="374" t="s">
        <v>1144</v>
      </c>
      <c r="H173" s="375">
        <v>40.200000000000003</v>
      </c>
      <c r="I173" s="376"/>
      <c r="L173" s="371"/>
      <c r="M173" s="377"/>
      <c r="T173" s="378"/>
      <c r="AT173" s="373" t="s">
        <v>145</v>
      </c>
      <c r="AU173" s="373" t="s">
        <v>293</v>
      </c>
      <c r="AV173" s="370" t="s">
        <v>293</v>
      </c>
      <c r="AW173" s="370" t="s">
        <v>438</v>
      </c>
      <c r="AX173" s="370" t="s">
        <v>87</v>
      </c>
      <c r="AY173" s="373" t="s">
        <v>528</v>
      </c>
    </row>
    <row r="174" spans="2:65" s="242" customFormat="1" ht="16.5" customHeight="1">
      <c r="B174" s="352"/>
      <c r="C174" s="353" t="s">
        <v>699</v>
      </c>
      <c r="D174" s="353" t="s">
        <v>529</v>
      </c>
      <c r="E174" s="354" t="s">
        <v>1172</v>
      </c>
      <c r="F174" s="355" t="s">
        <v>1173</v>
      </c>
      <c r="G174" s="356" t="s">
        <v>201</v>
      </c>
      <c r="H174" s="357">
        <v>40.200000000000003</v>
      </c>
      <c r="I174" s="358"/>
      <c r="J174" s="359">
        <f>ROUND(I174*H174,2)</f>
        <v>0</v>
      </c>
      <c r="K174" s="355" t="s">
        <v>532</v>
      </c>
      <c r="L174" s="243"/>
      <c r="M174" s="360" t="s">
        <v>406</v>
      </c>
      <c r="N174" s="361" t="s">
        <v>445</v>
      </c>
      <c r="P174" s="362">
        <f>O174*H174</f>
        <v>0</v>
      </c>
      <c r="Q174" s="362">
        <v>0</v>
      </c>
      <c r="R174" s="362">
        <f>Q174*H174</f>
        <v>0</v>
      </c>
      <c r="S174" s="362">
        <v>0</v>
      </c>
      <c r="T174" s="363">
        <f>S174*H174</f>
        <v>0</v>
      </c>
      <c r="AR174" s="364" t="s">
        <v>91</v>
      </c>
      <c r="AT174" s="364" t="s">
        <v>529</v>
      </c>
      <c r="AU174" s="364" t="s">
        <v>293</v>
      </c>
      <c r="AY174" s="227" t="s">
        <v>528</v>
      </c>
      <c r="BE174" s="365">
        <f>IF(N174="základní",J174,0)</f>
        <v>0</v>
      </c>
      <c r="BF174" s="365">
        <f>IF(N174="snížená",J174,0)</f>
        <v>0</v>
      </c>
      <c r="BG174" s="365">
        <f>IF(N174="zákl. přenesená",J174,0)</f>
        <v>0</v>
      </c>
      <c r="BH174" s="365">
        <f>IF(N174="sníž. přenesená",J174,0)</f>
        <v>0</v>
      </c>
      <c r="BI174" s="365">
        <f>IF(N174="nulová",J174,0)</f>
        <v>0</v>
      </c>
      <c r="BJ174" s="227" t="s">
        <v>87</v>
      </c>
      <c r="BK174" s="365">
        <f>ROUND(I174*H174,2)</f>
        <v>0</v>
      </c>
      <c r="BL174" s="227" t="s">
        <v>91</v>
      </c>
      <c r="BM174" s="364" t="s">
        <v>1174</v>
      </c>
    </row>
    <row r="175" spans="2:65" s="242" customFormat="1">
      <c r="B175" s="243"/>
      <c r="D175" s="366" t="s">
        <v>534</v>
      </c>
      <c r="F175" s="367" t="s">
        <v>1175</v>
      </c>
      <c r="I175" s="368"/>
      <c r="L175" s="243"/>
      <c r="M175" s="369"/>
      <c r="T175" s="267"/>
      <c r="AT175" s="227" t="s">
        <v>534</v>
      </c>
      <c r="AU175" s="227" t="s">
        <v>293</v>
      </c>
    </row>
    <row r="176" spans="2:65" s="370" customFormat="1">
      <c r="B176" s="371"/>
      <c r="D176" s="372" t="s">
        <v>145</v>
      </c>
      <c r="E176" s="373" t="s">
        <v>406</v>
      </c>
      <c r="F176" s="374" t="s">
        <v>1144</v>
      </c>
      <c r="H176" s="375">
        <v>40.200000000000003</v>
      </c>
      <c r="I176" s="376"/>
      <c r="L176" s="371"/>
      <c r="M176" s="377"/>
      <c r="T176" s="378"/>
      <c r="AT176" s="373" t="s">
        <v>145</v>
      </c>
      <c r="AU176" s="373" t="s">
        <v>293</v>
      </c>
      <c r="AV176" s="370" t="s">
        <v>293</v>
      </c>
      <c r="AW176" s="370" t="s">
        <v>438</v>
      </c>
      <c r="AX176" s="370" t="s">
        <v>87</v>
      </c>
      <c r="AY176" s="373" t="s">
        <v>528</v>
      </c>
    </row>
    <row r="177" spans="2:65" s="242" customFormat="1" ht="44.25" customHeight="1">
      <c r="B177" s="352"/>
      <c r="C177" s="353" t="s">
        <v>706</v>
      </c>
      <c r="D177" s="353" t="s">
        <v>529</v>
      </c>
      <c r="E177" s="354" t="s">
        <v>1176</v>
      </c>
      <c r="F177" s="355" t="s">
        <v>1177</v>
      </c>
      <c r="G177" s="356" t="s">
        <v>292</v>
      </c>
      <c r="H177" s="357">
        <v>5</v>
      </c>
      <c r="I177" s="358"/>
      <c r="J177" s="359">
        <f>ROUND(I177*H177,2)</f>
        <v>0</v>
      </c>
      <c r="K177" s="355" t="s">
        <v>532</v>
      </c>
      <c r="L177" s="243"/>
      <c r="M177" s="360" t="s">
        <v>406</v>
      </c>
      <c r="N177" s="361" t="s">
        <v>445</v>
      </c>
      <c r="P177" s="362">
        <f>O177*H177</f>
        <v>0</v>
      </c>
      <c r="Q177" s="362">
        <v>0.32169999999999999</v>
      </c>
      <c r="R177" s="362">
        <f>Q177*H177</f>
        <v>1.6084999999999998</v>
      </c>
      <c r="S177" s="362">
        <v>0</v>
      </c>
      <c r="T177" s="363">
        <f>S177*H177</f>
        <v>0</v>
      </c>
      <c r="AR177" s="364" t="s">
        <v>91</v>
      </c>
      <c r="AT177" s="364" t="s">
        <v>529</v>
      </c>
      <c r="AU177" s="364" t="s">
        <v>293</v>
      </c>
      <c r="AY177" s="227" t="s">
        <v>528</v>
      </c>
      <c r="BE177" s="365">
        <f>IF(N177="základní",J177,0)</f>
        <v>0</v>
      </c>
      <c r="BF177" s="365">
        <f>IF(N177="snížená",J177,0)</f>
        <v>0</v>
      </c>
      <c r="BG177" s="365">
        <f>IF(N177="zákl. přenesená",J177,0)</f>
        <v>0</v>
      </c>
      <c r="BH177" s="365">
        <f>IF(N177="sníž. přenesená",J177,0)</f>
        <v>0</v>
      </c>
      <c r="BI177" s="365">
        <f>IF(N177="nulová",J177,0)</f>
        <v>0</v>
      </c>
      <c r="BJ177" s="227" t="s">
        <v>87</v>
      </c>
      <c r="BK177" s="365">
        <f>ROUND(I177*H177,2)</f>
        <v>0</v>
      </c>
      <c r="BL177" s="227" t="s">
        <v>91</v>
      </c>
      <c r="BM177" s="364" t="s">
        <v>1178</v>
      </c>
    </row>
    <row r="178" spans="2:65" s="242" customFormat="1">
      <c r="B178" s="243"/>
      <c r="D178" s="366" t="s">
        <v>534</v>
      </c>
      <c r="F178" s="367" t="s">
        <v>1179</v>
      </c>
      <c r="I178" s="368"/>
      <c r="L178" s="243"/>
      <c r="M178" s="369"/>
      <c r="T178" s="267"/>
      <c r="AT178" s="227" t="s">
        <v>534</v>
      </c>
      <c r="AU178" s="227" t="s">
        <v>293</v>
      </c>
    </row>
    <row r="179" spans="2:65" s="370" customFormat="1">
      <c r="B179" s="371"/>
      <c r="D179" s="372" t="s">
        <v>145</v>
      </c>
      <c r="E179" s="373" t="s">
        <v>406</v>
      </c>
      <c r="F179" s="374" t="s">
        <v>1164</v>
      </c>
      <c r="H179" s="375">
        <v>5</v>
      </c>
      <c r="I179" s="376"/>
      <c r="L179" s="371"/>
      <c r="M179" s="377"/>
      <c r="T179" s="378"/>
      <c r="AT179" s="373" t="s">
        <v>145</v>
      </c>
      <c r="AU179" s="373" t="s">
        <v>293</v>
      </c>
      <c r="AV179" s="370" t="s">
        <v>293</v>
      </c>
      <c r="AW179" s="370" t="s">
        <v>438</v>
      </c>
      <c r="AX179" s="370" t="s">
        <v>87</v>
      </c>
      <c r="AY179" s="373" t="s">
        <v>528</v>
      </c>
    </row>
    <row r="180" spans="2:65" s="242" customFormat="1" ht="24.2" customHeight="1">
      <c r="B180" s="352"/>
      <c r="C180" s="395" t="s">
        <v>711</v>
      </c>
      <c r="D180" s="395" t="s">
        <v>679</v>
      </c>
      <c r="E180" s="396" t="s">
        <v>1180</v>
      </c>
      <c r="F180" s="397" t="s">
        <v>1181</v>
      </c>
      <c r="G180" s="398" t="s">
        <v>292</v>
      </c>
      <c r="H180" s="399">
        <v>5</v>
      </c>
      <c r="I180" s="400"/>
      <c r="J180" s="401">
        <f>ROUND(I180*H180,2)</f>
        <v>0</v>
      </c>
      <c r="K180" s="397" t="s">
        <v>532</v>
      </c>
      <c r="L180" s="402"/>
      <c r="M180" s="403" t="s">
        <v>406</v>
      </c>
      <c r="N180" s="404" t="s">
        <v>445</v>
      </c>
      <c r="P180" s="362">
        <f>O180*H180</f>
        <v>0</v>
      </c>
      <c r="Q180" s="362">
        <v>6.9000000000000006E-2</v>
      </c>
      <c r="R180" s="362">
        <f>Q180*H180</f>
        <v>0.34500000000000003</v>
      </c>
      <c r="S180" s="362">
        <v>0</v>
      </c>
      <c r="T180" s="363">
        <f>S180*H180</f>
        <v>0</v>
      </c>
      <c r="AR180" s="364" t="s">
        <v>95</v>
      </c>
      <c r="AT180" s="364" t="s">
        <v>679</v>
      </c>
      <c r="AU180" s="364" t="s">
        <v>293</v>
      </c>
      <c r="AY180" s="227" t="s">
        <v>528</v>
      </c>
      <c r="BE180" s="365">
        <f>IF(N180="základní",J180,0)</f>
        <v>0</v>
      </c>
      <c r="BF180" s="365">
        <f>IF(N180="snížená",J180,0)</f>
        <v>0</v>
      </c>
      <c r="BG180" s="365">
        <f>IF(N180="zákl. přenesená",J180,0)</f>
        <v>0</v>
      </c>
      <c r="BH180" s="365">
        <f>IF(N180="sníž. přenesená",J180,0)</f>
        <v>0</v>
      </c>
      <c r="BI180" s="365">
        <f>IF(N180="nulová",J180,0)</f>
        <v>0</v>
      </c>
      <c r="BJ180" s="227" t="s">
        <v>87</v>
      </c>
      <c r="BK180" s="365">
        <f>ROUND(I180*H180,2)</f>
        <v>0</v>
      </c>
      <c r="BL180" s="227" t="s">
        <v>91</v>
      </c>
      <c r="BM180" s="364" t="s">
        <v>1182</v>
      </c>
    </row>
    <row r="181" spans="2:65" s="242" customFormat="1" ht="16.5" customHeight="1">
      <c r="B181" s="352"/>
      <c r="C181" s="353" t="s">
        <v>716</v>
      </c>
      <c r="D181" s="353" t="s">
        <v>529</v>
      </c>
      <c r="E181" s="354" t="s">
        <v>1071</v>
      </c>
      <c r="F181" s="355" t="s">
        <v>1072</v>
      </c>
      <c r="G181" s="356" t="s">
        <v>292</v>
      </c>
      <c r="H181" s="357">
        <v>5</v>
      </c>
      <c r="I181" s="358"/>
      <c r="J181" s="359">
        <f>ROUND(I181*H181,2)</f>
        <v>0</v>
      </c>
      <c r="K181" s="355" t="s">
        <v>532</v>
      </c>
      <c r="L181" s="243"/>
      <c r="M181" s="360" t="s">
        <v>406</v>
      </c>
      <c r="N181" s="361" t="s">
        <v>445</v>
      </c>
      <c r="P181" s="362">
        <f>O181*H181</f>
        <v>0</v>
      </c>
      <c r="Q181" s="362">
        <v>0.04</v>
      </c>
      <c r="R181" s="362">
        <f>Q181*H181</f>
        <v>0.2</v>
      </c>
      <c r="S181" s="362">
        <v>0</v>
      </c>
      <c r="T181" s="363">
        <f>S181*H181</f>
        <v>0</v>
      </c>
      <c r="AR181" s="364" t="s">
        <v>91</v>
      </c>
      <c r="AT181" s="364" t="s">
        <v>529</v>
      </c>
      <c r="AU181" s="364" t="s">
        <v>293</v>
      </c>
      <c r="AY181" s="227" t="s">
        <v>528</v>
      </c>
      <c r="BE181" s="365">
        <f>IF(N181="základní",J181,0)</f>
        <v>0</v>
      </c>
      <c r="BF181" s="365">
        <f>IF(N181="snížená",J181,0)</f>
        <v>0</v>
      </c>
      <c r="BG181" s="365">
        <f>IF(N181="zákl. přenesená",J181,0)</f>
        <v>0</v>
      </c>
      <c r="BH181" s="365">
        <f>IF(N181="sníž. přenesená",J181,0)</f>
        <v>0</v>
      </c>
      <c r="BI181" s="365">
        <f>IF(N181="nulová",J181,0)</f>
        <v>0</v>
      </c>
      <c r="BJ181" s="227" t="s">
        <v>87</v>
      </c>
      <c r="BK181" s="365">
        <f>ROUND(I181*H181,2)</f>
        <v>0</v>
      </c>
      <c r="BL181" s="227" t="s">
        <v>91</v>
      </c>
      <c r="BM181" s="364" t="s">
        <v>1183</v>
      </c>
    </row>
    <row r="182" spans="2:65" s="242" customFormat="1">
      <c r="B182" s="243"/>
      <c r="D182" s="366" t="s">
        <v>534</v>
      </c>
      <c r="F182" s="367" t="s">
        <v>1074</v>
      </c>
      <c r="I182" s="368"/>
      <c r="L182" s="243"/>
      <c r="M182" s="369"/>
      <c r="T182" s="267"/>
      <c r="AT182" s="227" t="s">
        <v>534</v>
      </c>
      <c r="AU182" s="227" t="s">
        <v>293</v>
      </c>
    </row>
    <row r="183" spans="2:65" s="370" customFormat="1">
      <c r="B183" s="371"/>
      <c r="D183" s="372" t="s">
        <v>145</v>
      </c>
      <c r="E183" s="373" t="s">
        <v>406</v>
      </c>
      <c r="F183" s="374" t="s">
        <v>1164</v>
      </c>
      <c r="H183" s="375">
        <v>5</v>
      </c>
      <c r="I183" s="376"/>
      <c r="L183" s="371"/>
      <c r="M183" s="377"/>
      <c r="T183" s="378"/>
      <c r="AT183" s="373" t="s">
        <v>145</v>
      </c>
      <c r="AU183" s="373" t="s">
        <v>293</v>
      </c>
      <c r="AV183" s="370" t="s">
        <v>293</v>
      </c>
      <c r="AW183" s="370" t="s">
        <v>438</v>
      </c>
      <c r="AX183" s="370" t="s">
        <v>87</v>
      </c>
      <c r="AY183" s="373" t="s">
        <v>528</v>
      </c>
    </row>
    <row r="184" spans="2:65" s="242" customFormat="1" ht="24.2" customHeight="1">
      <c r="B184" s="352"/>
      <c r="C184" s="395" t="s">
        <v>722</v>
      </c>
      <c r="D184" s="395" t="s">
        <v>679</v>
      </c>
      <c r="E184" s="396" t="s">
        <v>1075</v>
      </c>
      <c r="F184" s="397" t="s">
        <v>1076</v>
      </c>
      <c r="G184" s="398" t="s">
        <v>292</v>
      </c>
      <c r="H184" s="399">
        <v>5</v>
      </c>
      <c r="I184" s="400"/>
      <c r="J184" s="401">
        <f>ROUND(I184*H184,2)</f>
        <v>0</v>
      </c>
      <c r="K184" s="397" t="s">
        <v>532</v>
      </c>
      <c r="L184" s="402"/>
      <c r="M184" s="403" t="s">
        <v>406</v>
      </c>
      <c r="N184" s="404" t="s">
        <v>445</v>
      </c>
      <c r="P184" s="362">
        <f>O184*H184</f>
        <v>0</v>
      </c>
      <c r="Q184" s="362">
        <v>1.3299999999999999E-2</v>
      </c>
      <c r="R184" s="362">
        <f>Q184*H184</f>
        <v>6.6500000000000004E-2</v>
      </c>
      <c r="S184" s="362">
        <v>0</v>
      </c>
      <c r="T184" s="363">
        <f>S184*H184</f>
        <v>0</v>
      </c>
      <c r="AR184" s="364" t="s">
        <v>95</v>
      </c>
      <c r="AT184" s="364" t="s">
        <v>679</v>
      </c>
      <c r="AU184" s="364" t="s">
        <v>293</v>
      </c>
      <c r="AY184" s="227" t="s">
        <v>528</v>
      </c>
      <c r="BE184" s="365">
        <f>IF(N184="základní",J184,0)</f>
        <v>0</v>
      </c>
      <c r="BF184" s="365">
        <f>IF(N184="snížená",J184,0)</f>
        <v>0</v>
      </c>
      <c r="BG184" s="365">
        <f>IF(N184="zákl. přenesená",J184,0)</f>
        <v>0</v>
      </c>
      <c r="BH184" s="365">
        <f>IF(N184="sníž. přenesená",J184,0)</f>
        <v>0</v>
      </c>
      <c r="BI184" s="365">
        <f>IF(N184="nulová",J184,0)</f>
        <v>0</v>
      </c>
      <c r="BJ184" s="227" t="s">
        <v>87</v>
      </c>
      <c r="BK184" s="365">
        <f>ROUND(I184*H184,2)</f>
        <v>0</v>
      </c>
      <c r="BL184" s="227" t="s">
        <v>91</v>
      </c>
      <c r="BM184" s="364" t="s">
        <v>1184</v>
      </c>
    </row>
    <row r="185" spans="2:65" s="242" customFormat="1" ht="24.2" customHeight="1">
      <c r="B185" s="352"/>
      <c r="C185" s="395" t="s">
        <v>727</v>
      </c>
      <c r="D185" s="395" t="s">
        <v>679</v>
      </c>
      <c r="E185" s="396" t="s">
        <v>1078</v>
      </c>
      <c r="F185" s="397" t="s">
        <v>1079</v>
      </c>
      <c r="G185" s="398" t="s">
        <v>292</v>
      </c>
      <c r="H185" s="399">
        <v>5</v>
      </c>
      <c r="I185" s="400"/>
      <c r="J185" s="401">
        <f>ROUND(I185*H185,2)</f>
        <v>0</v>
      </c>
      <c r="K185" s="397" t="s">
        <v>532</v>
      </c>
      <c r="L185" s="402"/>
      <c r="M185" s="403" t="s">
        <v>406</v>
      </c>
      <c r="N185" s="404" t="s">
        <v>445</v>
      </c>
      <c r="P185" s="362">
        <f>O185*H185</f>
        <v>0</v>
      </c>
      <c r="Q185" s="362">
        <v>2.9999999999999997E-4</v>
      </c>
      <c r="R185" s="362">
        <f>Q185*H185</f>
        <v>1.4999999999999998E-3</v>
      </c>
      <c r="S185" s="362">
        <v>0</v>
      </c>
      <c r="T185" s="363">
        <f>S185*H185</f>
        <v>0</v>
      </c>
      <c r="AR185" s="364" t="s">
        <v>95</v>
      </c>
      <c r="AT185" s="364" t="s">
        <v>679</v>
      </c>
      <c r="AU185" s="364" t="s">
        <v>293</v>
      </c>
      <c r="AY185" s="227" t="s">
        <v>528</v>
      </c>
      <c r="BE185" s="365">
        <f>IF(N185="základní",J185,0)</f>
        <v>0</v>
      </c>
      <c r="BF185" s="365">
        <f>IF(N185="snížená",J185,0)</f>
        <v>0</v>
      </c>
      <c r="BG185" s="365">
        <f>IF(N185="zákl. přenesená",J185,0)</f>
        <v>0</v>
      </c>
      <c r="BH185" s="365">
        <f>IF(N185="sníž. přenesená",J185,0)</f>
        <v>0</v>
      </c>
      <c r="BI185" s="365">
        <f>IF(N185="nulová",J185,0)</f>
        <v>0</v>
      </c>
      <c r="BJ185" s="227" t="s">
        <v>87</v>
      </c>
      <c r="BK185" s="365">
        <f>ROUND(I185*H185,2)</f>
        <v>0</v>
      </c>
      <c r="BL185" s="227" t="s">
        <v>91</v>
      </c>
      <c r="BM185" s="364" t="s">
        <v>1185</v>
      </c>
    </row>
    <row r="186" spans="2:65" s="242" customFormat="1" ht="16.5" customHeight="1">
      <c r="B186" s="352"/>
      <c r="C186" s="353" t="s">
        <v>732</v>
      </c>
      <c r="D186" s="353" t="s">
        <v>529</v>
      </c>
      <c r="E186" s="354" t="s">
        <v>1091</v>
      </c>
      <c r="F186" s="355" t="s">
        <v>1092</v>
      </c>
      <c r="G186" s="356" t="s">
        <v>201</v>
      </c>
      <c r="H186" s="357">
        <v>40.200000000000003</v>
      </c>
      <c r="I186" s="358"/>
      <c r="J186" s="359">
        <f>ROUND(I186*H186,2)</f>
        <v>0</v>
      </c>
      <c r="K186" s="355" t="s">
        <v>532</v>
      </c>
      <c r="L186" s="243"/>
      <c r="M186" s="360" t="s">
        <v>406</v>
      </c>
      <c r="N186" s="361" t="s">
        <v>445</v>
      </c>
      <c r="P186" s="362">
        <f>O186*H186</f>
        <v>0</v>
      </c>
      <c r="Q186" s="362">
        <v>1.9000000000000001E-4</v>
      </c>
      <c r="R186" s="362">
        <f>Q186*H186</f>
        <v>7.6380000000000007E-3</v>
      </c>
      <c r="S186" s="362">
        <v>0</v>
      </c>
      <c r="T186" s="363">
        <f>S186*H186</f>
        <v>0</v>
      </c>
      <c r="AR186" s="364" t="s">
        <v>91</v>
      </c>
      <c r="AT186" s="364" t="s">
        <v>529</v>
      </c>
      <c r="AU186" s="364" t="s">
        <v>293</v>
      </c>
      <c r="AY186" s="227" t="s">
        <v>528</v>
      </c>
      <c r="BE186" s="365">
        <f>IF(N186="základní",J186,0)</f>
        <v>0</v>
      </c>
      <c r="BF186" s="365">
        <f>IF(N186="snížená",J186,0)</f>
        <v>0</v>
      </c>
      <c r="BG186" s="365">
        <f>IF(N186="zákl. přenesená",J186,0)</f>
        <v>0</v>
      </c>
      <c r="BH186" s="365">
        <f>IF(N186="sníž. přenesená",J186,0)</f>
        <v>0</v>
      </c>
      <c r="BI186" s="365">
        <f>IF(N186="nulová",J186,0)</f>
        <v>0</v>
      </c>
      <c r="BJ186" s="227" t="s">
        <v>87</v>
      </c>
      <c r="BK186" s="365">
        <f>ROUND(I186*H186,2)</f>
        <v>0</v>
      </c>
      <c r="BL186" s="227" t="s">
        <v>91</v>
      </c>
      <c r="BM186" s="364" t="s">
        <v>1186</v>
      </c>
    </row>
    <row r="187" spans="2:65" s="242" customFormat="1">
      <c r="B187" s="243"/>
      <c r="D187" s="366" t="s">
        <v>534</v>
      </c>
      <c r="F187" s="367" t="s">
        <v>1094</v>
      </c>
      <c r="I187" s="368"/>
      <c r="L187" s="243"/>
      <c r="M187" s="369"/>
      <c r="T187" s="267"/>
      <c r="AT187" s="227" t="s">
        <v>534</v>
      </c>
      <c r="AU187" s="227" t="s">
        <v>293</v>
      </c>
    </row>
    <row r="188" spans="2:65" s="370" customFormat="1">
      <c r="B188" s="371"/>
      <c r="D188" s="372" t="s">
        <v>145</v>
      </c>
      <c r="E188" s="373" t="s">
        <v>406</v>
      </c>
      <c r="F188" s="374" t="s">
        <v>1187</v>
      </c>
      <c r="H188" s="375">
        <v>40.200000000000003</v>
      </c>
      <c r="I188" s="376"/>
      <c r="L188" s="371"/>
      <c r="M188" s="377"/>
      <c r="T188" s="378"/>
      <c r="AT188" s="373" t="s">
        <v>145</v>
      </c>
      <c r="AU188" s="373" t="s">
        <v>293</v>
      </c>
      <c r="AV188" s="370" t="s">
        <v>293</v>
      </c>
      <c r="AW188" s="370" t="s">
        <v>438</v>
      </c>
      <c r="AX188" s="370" t="s">
        <v>87</v>
      </c>
      <c r="AY188" s="373" t="s">
        <v>528</v>
      </c>
    </row>
    <row r="189" spans="2:65" s="242" customFormat="1" ht="21.75" customHeight="1">
      <c r="B189" s="352"/>
      <c r="C189" s="353" t="s">
        <v>738</v>
      </c>
      <c r="D189" s="353" t="s">
        <v>529</v>
      </c>
      <c r="E189" s="354" t="s">
        <v>826</v>
      </c>
      <c r="F189" s="355" t="s">
        <v>827</v>
      </c>
      <c r="G189" s="356" t="s">
        <v>201</v>
      </c>
      <c r="H189" s="357">
        <v>40.200000000000003</v>
      </c>
      <c r="I189" s="358"/>
      <c r="J189" s="359">
        <f>ROUND(I189*H189,2)</f>
        <v>0</v>
      </c>
      <c r="K189" s="355" t="s">
        <v>532</v>
      </c>
      <c r="L189" s="243"/>
      <c r="M189" s="360" t="s">
        <v>406</v>
      </c>
      <c r="N189" s="361" t="s">
        <v>445</v>
      </c>
      <c r="P189" s="362">
        <f>O189*H189</f>
        <v>0</v>
      </c>
      <c r="Q189" s="362">
        <v>9.0000000000000006E-5</v>
      </c>
      <c r="R189" s="362">
        <f>Q189*H189</f>
        <v>3.6180000000000006E-3</v>
      </c>
      <c r="S189" s="362">
        <v>0</v>
      </c>
      <c r="T189" s="363">
        <f>S189*H189</f>
        <v>0</v>
      </c>
      <c r="AR189" s="364" t="s">
        <v>91</v>
      </c>
      <c r="AT189" s="364" t="s">
        <v>529</v>
      </c>
      <c r="AU189" s="364" t="s">
        <v>293</v>
      </c>
      <c r="AY189" s="227" t="s">
        <v>528</v>
      </c>
      <c r="BE189" s="365">
        <f>IF(N189="základní",J189,0)</f>
        <v>0</v>
      </c>
      <c r="BF189" s="365">
        <f>IF(N189="snížená",J189,0)</f>
        <v>0</v>
      </c>
      <c r="BG189" s="365">
        <f>IF(N189="zákl. přenesená",J189,0)</f>
        <v>0</v>
      </c>
      <c r="BH189" s="365">
        <f>IF(N189="sníž. přenesená",J189,0)</f>
        <v>0</v>
      </c>
      <c r="BI189" s="365">
        <f>IF(N189="nulová",J189,0)</f>
        <v>0</v>
      </c>
      <c r="BJ189" s="227" t="s">
        <v>87</v>
      </c>
      <c r="BK189" s="365">
        <f>ROUND(I189*H189,2)</f>
        <v>0</v>
      </c>
      <c r="BL189" s="227" t="s">
        <v>91</v>
      </c>
      <c r="BM189" s="364" t="s">
        <v>1188</v>
      </c>
    </row>
    <row r="190" spans="2:65" s="242" customFormat="1">
      <c r="B190" s="243"/>
      <c r="D190" s="366" t="s">
        <v>534</v>
      </c>
      <c r="F190" s="367" t="s">
        <v>829</v>
      </c>
      <c r="I190" s="368"/>
      <c r="L190" s="243"/>
      <c r="M190" s="369"/>
      <c r="T190" s="267"/>
      <c r="AT190" s="227" t="s">
        <v>534</v>
      </c>
      <c r="AU190" s="227" t="s">
        <v>293</v>
      </c>
    </row>
    <row r="191" spans="2:65" s="370" customFormat="1">
      <c r="B191" s="371"/>
      <c r="D191" s="372" t="s">
        <v>145</v>
      </c>
      <c r="E191" s="373" t="s">
        <v>406</v>
      </c>
      <c r="F191" s="374" t="s">
        <v>1144</v>
      </c>
      <c r="H191" s="375">
        <v>40.200000000000003</v>
      </c>
      <c r="I191" s="376"/>
      <c r="L191" s="371"/>
      <c r="M191" s="377"/>
      <c r="T191" s="378"/>
      <c r="AT191" s="373" t="s">
        <v>145</v>
      </c>
      <c r="AU191" s="373" t="s">
        <v>293</v>
      </c>
      <c r="AV191" s="370" t="s">
        <v>293</v>
      </c>
      <c r="AW191" s="370" t="s">
        <v>438</v>
      </c>
      <c r="AX191" s="370" t="s">
        <v>87</v>
      </c>
      <c r="AY191" s="373" t="s">
        <v>528</v>
      </c>
    </row>
    <row r="192" spans="2:65" s="339" customFormat="1" ht="22.9" customHeight="1">
      <c r="B192" s="340"/>
      <c r="D192" s="341" t="s">
        <v>471</v>
      </c>
      <c r="E192" s="350" t="s">
        <v>869</v>
      </c>
      <c r="F192" s="350" t="s">
        <v>870</v>
      </c>
      <c r="I192" s="343"/>
      <c r="J192" s="351">
        <f>BK192</f>
        <v>0</v>
      </c>
      <c r="L192" s="340"/>
      <c r="M192" s="345"/>
      <c r="P192" s="346">
        <f>SUM(P193:P194)</f>
        <v>0</v>
      </c>
      <c r="R192" s="346">
        <f>SUM(R193:R194)</f>
        <v>0</v>
      </c>
      <c r="T192" s="347">
        <f>SUM(T193:T194)</f>
        <v>0</v>
      </c>
      <c r="AR192" s="341" t="s">
        <v>87</v>
      </c>
      <c r="AT192" s="348" t="s">
        <v>471</v>
      </c>
      <c r="AU192" s="348" t="s">
        <v>87</v>
      </c>
      <c r="AY192" s="341" t="s">
        <v>528</v>
      </c>
      <c r="BK192" s="349">
        <f>SUM(BK193:BK194)</f>
        <v>0</v>
      </c>
    </row>
    <row r="193" spans="2:65" s="242" customFormat="1" ht="49.15" customHeight="1">
      <c r="B193" s="352"/>
      <c r="C193" s="353" t="s">
        <v>742</v>
      </c>
      <c r="D193" s="353" t="s">
        <v>529</v>
      </c>
      <c r="E193" s="354" t="s">
        <v>872</v>
      </c>
      <c r="F193" s="355" t="s">
        <v>873</v>
      </c>
      <c r="G193" s="356" t="s">
        <v>343</v>
      </c>
      <c r="H193" s="357">
        <v>2.4049999999999998</v>
      </c>
      <c r="I193" s="358"/>
      <c r="J193" s="359">
        <f>ROUND(I193*H193,2)</f>
        <v>0</v>
      </c>
      <c r="K193" s="355" t="s">
        <v>532</v>
      </c>
      <c r="L193" s="243"/>
      <c r="M193" s="360" t="s">
        <v>406</v>
      </c>
      <c r="N193" s="361" t="s">
        <v>445</v>
      </c>
      <c r="P193" s="362">
        <f>O193*H193</f>
        <v>0</v>
      </c>
      <c r="Q193" s="362">
        <v>0</v>
      </c>
      <c r="R193" s="362">
        <f>Q193*H193</f>
        <v>0</v>
      </c>
      <c r="S193" s="362">
        <v>0</v>
      </c>
      <c r="T193" s="363">
        <f>S193*H193</f>
        <v>0</v>
      </c>
      <c r="AR193" s="364" t="s">
        <v>91</v>
      </c>
      <c r="AT193" s="364" t="s">
        <v>529</v>
      </c>
      <c r="AU193" s="364" t="s">
        <v>293</v>
      </c>
      <c r="AY193" s="227" t="s">
        <v>528</v>
      </c>
      <c r="BE193" s="365">
        <f>IF(N193="základní",J193,0)</f>
        <v>0</v>
      </c>
      <c r="BF193" s="365">
        <f>IF(N193="snížená",J193,0)</f>
        <v>0</v>
      </c>
      <c r="BG193" s="365">
        <f>IF(N193="zákl. přenesená",J193,0)</f>
        <v>0</v>
      </c>
      <c r="BH193" s="365">
        <f>IF(N193="sníž. přenesená",J193,0)</f>
        <v>0</v>
      </c>
      <c r="BI193" s="365">
        <f>IF(N193="nulová",J193,0)</f>
        <v>0</v>
      </c>
      <c r="BJ193" s="227" t="s">
        <v>87</v>
      </c>
      <c r="BK193" s="365">
        <f>ROUND(I193*H193,2)</f>
        <v>0</v>
      </c>
      <c r="BL193" s="227" t="s">
        <v>91</v>
      </c>
      <c r="BM193" s="364" t="s">
        <v>1189</v>
      </c>
    </row>
    <row r="194" spans="2:65" s="242" customFormat="1">
      <c r="B194" s="243"/>
      <c r="D194" s="366" t="s">
        <v>534</v>
      </c>
      <c r="F194" s="367" t="s">
        <v>875</v>
      </c>
      <c r="I194" s="368"/>
      <c r="L194" s="243"/>
      <c r="M194" s="369"/>
      <c r="T194" s="267"/>
      <c r="AT194" s="227" t="s">
        <v>534</v>
      </c>
      <c r="AU194" s="227" t="s">
        <v>293</v>
      </c>
    </row>
    <row r="195" spans="2:65" s="339" customFormat="1" ht="25.9" customHeight="1">
      <c r="B195" s="340"/>
      <c r="D195" s="341" t="s">
        <v>471</v>
      </c>
      <c r="E195" s="342" t="s">
        <v>60</v>
      </c>
      <c r="F195" s="342" t="s">
        <v>1190</v>
      </c>
      <c r="I195" s="343"/>
      <c r="J195" s="344">
        <f>BK195</f>
        <v>0</v>
      </c>
      <c r="L195" s="340"/>
      <c r="M195" s="345"/>
      <c r="P195" s="346">
        <f>P196</f>
        <v>0</v>
      </c>
      <c r="R195" s="346">
        <f>R196</f>
        <v>1.7350000000000001E-2</v>
      </c>
      <c r="T195" s="347">
        <f>T196</f>
        <v>0</v>
      </c>
      <c r="AR195" s="341" t="s">
        <v>293</v>
      </c>
      <c r="AT195" s="348" t="s">
        <v>471</v>
      </c>
      <c r="AU195" s="348" t="s">
        <v>472</v>
      </c>
      <c r="AY195" s="341" t="s">
        <v>528</v>
      </c>
      <c r="BK195" s="349">
        <f>BK196</f>
        <v>0</v>
      </c>
    </row>
    <row r="196" spans="2:65" s="339" customFormat="1" ht="22.9" customHeight="1">
      <c r="B196" s="340"/>
      <c r="D196" s="341" t="s">
        <v>471</v>
      </c>
      <c r="E196" s="350" t="s">
        <v>1191</v>
      </c>
      <c r="F196" s="350" t="s">
        <v>1192</v>
      </c>
      <c r="I196" s="343"/>
      <c r="J196" s="351">
        <f>BK196</f>
        <v>0</v>
      </c>
      <c r="L196" s="340"/>
      <c r="M196" s="345"/>
      <c r="P196" s="346">
        <f>SUM(P197:P204)</f>
        <v>0</v>
      </c>
      <c r="R196" s="346">
        <f>SUM(R197:R204)</f>
        <v>1.7350000000000001E-2</v>
      </c>
      <c r="T196" s="347">
        <f>SUM(T197:T204)</f>
        <v>0</v>
      </c>
      <c r="AR196" s="341" t="s">
        <v>293</v>
      </c>
      <c r="AT196" s="348" t="s">
        <v>471</v>
      </c>
      <c r="AU196" s="348" t="s">
        <v>87</v>
      </c>
      <c r="AY196" s="341" t="s">
        <v>528</v>
      </c>
      <c r="BK196" s="349">
        <f>SUM(BK197:BK204)</f>
        <v>0</v>
      </c>
    </row>
    <row r="197" spans="2:65" s="242" customFormat="1" ht="33" customHeight="1">
      <c r="B197" s="352"/>
      <c r="C197" s="353" t="s">
        <v>748</v>
      </c>
      <c r="D197" s="353" t="s">
        <v>529</v>
      </c>
      <c r="E197" s="354" t="s">
        <v>1193</v>
      </c>
      <c r="F197" s="355" t="s">
        <v>1194</v>
      </c>
      <c r="G197" s="356" t="s">
        <v>292</v>
      </c>
      <c r="H197" s="357">
        <v>5</v>
      </c>
      <c r="I197" s="358"/>
      <c r="J197" s="359">
        <f>ROUND(I197*H197,2)</f>
        <v>0</v>
      </c>
      <c r="K197" s="355" t="s">
        <v>532</v>
      </c>
      <c r="L197" s="243"/>
      <c r="M197" s="360" t="s">
        <v>406</v>
      </c>
      <c r="N197" s="361" t="s">
        <v>445</v>
      </c>
      <c r="P197" s="362">
        <f>O197*H197</f>
        <v>0</v>
      </c>
      <c r="Q197" s="362">
        <v>1.47E-3</v>
      </c>
      <c r="R197" s="362">
        <f>Q197*H197</f>
        <v>7.3499999999999998E-3</v>
      </c>
      <c r="S197" s="362">
        <v>0</v>
      </c>
      <c r="T197" s="363">
        <f>S197*H197</f>
        <v>0</v>
      </c>
      <c r="AR197" s="364" t="s">
        <v>657</v>
      </c>
      <c r="AT197" s="364" t="s">
        <v>529</v>
      </c>
      <c r="AU197" s="364" t="s">
        <v>293</v>
      </c>
      <c r="AY197" s="227" t="s">
        <v>528</v>
      </c>
      <c r="BE197" s="365">
        <f>IF(N197="základní",J197,0)</f>
        <v>0</v>
      </c>
      <c r="BF197" s="365">
        <f>IF(N197="snížená",J197,0)</f>
        <v>0</v>
      </c>
      <c r="BG197" s="365">
        <f>IF(N197="zákl. přenesená",J197,0)</f>
        <v>0</v>
      </c>
      <c r="BH197" s="365">
        <f>IF(N197="sníž. přenesená",J197,0)</f>
        <v>0</v>
      </c>
      <c r="BI197" s="365">
        <f>IF(N197="nulová",J197,0)</f>
        <v>0</v>
      </c>
      <c r="BJ197" s="227" t="s">
        <v>87</v>
      </c>
      <c r="BK197" s="365">
        <f>ROUND(I197*H197,2)</f>
        <v>0</v>
      </c>
      <c r="BL197" s="227" t="s">
        <v>657</v>
      </c>
      <c r="BM197" s="364" t="s">
        <v>1195</v>
      </c>
    </row>
    <row r="198" spans="2:65" s="242" customFormat="1">
      <c r="B198" s="243"/>
      <c r="D198" s="366" t="s">
        <v>534</v>
      </c>
      <c r="F198" s="367" t="s">
        <v>1196</v>
      </c>
      <c r="I198" s="368"/>
      <c r="L198" s="243"/>
      <c r="M198" s="369"/>
      <c r="T198" s="267"/>
      <c r="AT198" s="227" t="s">
        <v>534</v>
      </c>
      <c r="AU198" s="227" t="s">
        <v>293</v>
      </c>
    </row>
    <row r="199" spans="2:65" s="370" customFormat="1">
      <c r="B199" s="371"/>
      <c r="D199" s="372" t="s">
        <v>145</v>
      </c>
      <c r="E199" s="373" t="s">
        <v>406</v>
      </c>
      <c r="F199" s="374" t="s">
        <v>1153</v>
      </c>
      <c r="H199" s="375">
        <v>5</v>
      </c>
      <c r="I199" s="376"/>
      <c r="L199" s="371"/>
      <c r="M199" s="377"/>
      <c r="T199" s="378"/>
      <c r="AT199" s="373" t="s">
        <v>145</v>
      </c>
      <c r="AU199" s="373" t="s">
        <v>293</v>
      </c>
      <c r="AV199" s="370" t="s">
        <v>293</v>
      </c>
      <c r="AW199" s="370" t="s">
        <v>438</v>
      </c>
      <c r="AX199" s="370" t="s">
        <v>87</v>
      </c>
      <c r="AY199" s="373" t="s">
        <v>528</v>
      </c>
    </row>
    <row r="200" spans="2:65" s="242" customFormat="1" ht="16.5" customHeight="1">
      <c r="B200" s="352"/>
      <c r="C200" s="353" t="s">
        <v>752</v>
      </c>
      <c r="D200" s="353" t="s">
        <v>529</v>
      </c>
      <c r="E200" s="354" t="s">
        <v>1197</v>
      </c>
      <c r="F200" s="355" t="s">
        <v>1198</v>
      </c>
      <c r="G200" s="356" t="s">
        <v>1199</v>
      </c>
      <c r="H200" s="357">
        <v>5</v>
      </c>
      <c r="I200" s="358"/>
      <c r="J200" s="359">
        <f>ROUND(I200*H200,2)</f>
        <v>0</v>
      </c>
      <c r="K200" s="355" t="s">
        <v>532</v>
      </c>
      <c r="L200" s="243"/>
      <c r="M200" s="360" t="s">
        <v>406</v>
      </c>
      <c r="N200" s="361" t="s">
        <v>445</v>
      </c>
      <c r="P200" s="362">
        <f>O200*H200</f>
        <v>0</v>
      </c>
      <c r="Q200" s="362">
        <v>2E-3</v>
      </c>
      <c r="R200" s="362">
        <f>Q200*H200</f>
        <v>0.01</v>
      </c>
      <c r="S200" s="362">
        <v>0</v>
      </c>
      <c r="T200" s="363">
        <f>S200*H200</f>
        <v>0</v>
      </c>
      <c r="AR200" s="364" t="s">
        <v>657</v>
      </c>
      <c r="AT200" s="364" t="s">
        <v>529</v>
      </c>
      <c r="AU200" s="364" t="s">
        <v>293</v>
      </c>
      <c r="AY200" s="227" t="s">
        <v>528</v>
      </c>
      <c r="BE200" s="365">
        <f>IF(N200="základní",J200,0)</f>
        <v>0</v>
      </c>
      <c r="BF200" s="365">
        <f>IF(N200="snížená",J200,0)</f>
        <v>0</v>
      </c>
      <c r="BG200" s="365">
        <f>IF(N200="zákl. přenesená",J200,0)</f>
        <v>0</v>
      </c>
      <c r="BH200" s="365">
        <f>IF(N200="sníž. přenesená",J200,0)</f>
        <v>0</v>
      </c>
      <c r="BI200" s="365">
        <f>IF(N200="nulová",J200,0)</f>
        <v>0</v>
      </c>
      <c r="BJ200" s="227" t="s">
        <v>87</v>
      </c>
      <c r="BK200" s="365">
        <f>ROUND(I200*H200,2)</f>
        <v>0</v>
      </c>
      <c r="BL200" s="227" t="s">
        <v>657</v>
      </c>
      <c r="BM200" s="364" t="s">
        <v>1200</v>
      </c>
    </row>
    <row r="201" spans="2:65" s="242" customFormat="1">
      <c r="B201" s="243"/>
      <c r="D201" s="366" t="s">
        <v>534</v>
      </c>
      <c r="F201" s="367" t="s">
        <v>1201</v>
      </c>
      <c r="I201" s="368"/>
      <c r="L201" s="243"/>
      <c r="M201" s="369"/>
      <c r="T201" s="267"/>
      <c r="AT201" s="227" t="s">
        <v>534</v>
      </c>
      <c r="AU201" s="227" t="s">
        <v>293</v>
      </c>
    </row>
    <row r="202" spans="2:65" s="370" customFormat="1">
      <c r="B202" s="371"/>
      <c r="D202" s="372" t="s">
        <v>145</v>
      </c>
      <c r="E202" s="373" t="s">
        <v>406</v>
      </c>
      <c r="F202" s="374" t="s">
        <v>1153</v>
      </c>
      <c r="H202" s="375">
        <v>5</v>
      </c>
      <c r="I202" s="376"/>
      <c r="L202" s="371"/>
      <c r="M202" s="377"/>
      <c r="T202" s="378"/>
      <c r="AT202" s="373" t="s">
        <v>145</v>
      </c>
      <c r="AU202" s="373" t="s">
        <v>293</v>
      </c>
      <c r="AV202" s="370" t="s">
        <v>293</v>
      </c>
      <c r="AW202" s="370" t="s">
        <v>438</v>
      </c>
      <c r="AX202" s="370" t="s">
        <v>87</v>
      </c>
      <c r="AY202" s="373" t="s">
        <v>528</v>
      </c>
    </row>
    <row r="203" spans="2:65" s="242" customFormat="1" ht="44.25" customHeight="1">
      <c r="B203" s="352"/>
      <c r="C203" s="353" t="s">
        <v>758</v>
      </c>
      <c r="D203" s="353" t="s">
        <v>529</v>
      </c>
      <c r="E203" s="354" t="s">
        <v>1202</v>
      </c>
      <c r="F203" s="355" t="s">
        <v>1203</v>
      </c>
      <c r="G203" s="356" t="s">
        <v>343</v>
      </c>
      <c r="H203" s="357">
        <v>1.7000000000000001E-2</v>
      </c>
      <c r="I203" s="358"/>
      <c r="J203" s="359">
        <f>ROUND(I203*H203,2)</f>
        <v>0</v>
      </c>
      <c r="K203" s="355" t="s">
        <v>532</v>
      </c>
      <c r="L203" s="243"/>
      <c r="M203" s="360" t="s">
        <v>406</v>
      </c>
      <c r="N203" s="361" t="s">
        <v>445</v>
      </c>
      <c r="P203" s="362">
        <f>O203*H203</f>
        <v>0</v>
      </c>
      <c r="Q203" s="362">
        <v>0</v>
      </c>
      <c r="R203" s="362">
        <f>Q203*H203</f>
        <v>0</v>
      </c>
      <c r="S203" s="362">
        <v>0</v>
      </c>
      <c r="T203" s="363">
        <f>S203*H203</f>
        <v>0</v>
      </c>
      <c r="AR203" s="364" t="s">
        <v>657</v>
      </c>
      <c r="AT203" s="364" t="s">
        <v>529</v>
      </c>
      <c r="AU203" s="364" t="s">
        <v>293</v>
      </c>
      <c r="AY203" s="227" t="s">
        <v>528</v>
      </c>
      <c r="BE203" s="365">
        <f>IF(N203="základní",J203,0)</f>
        <v>0</v>
      </c>
      <c r="BF203" s="365">
        <f>IF(N203="snížená",J203,0)</f>
        <v>0</v>
      </c>
      <c r="BG203" s="365">
        <f>IF(N203="zákl. přenesená",J203,0)</f>
        <v>0</v>
      </c>
      <c r="BH203" s="365">
        <f>IF(N203="sníž. přenesená",J203,0)</f>
        <v>0</v>
      </c>
      <c r="BI203" s="365">
        <f>IF(N203="nulová",J203,0)</f>
        <v>0</v>
      </c>
      <c r="BJ203" s="227" t="s">
        <v>87</v>
      </c>
      <c r="BK203" s="365">
        <f>ROUND(I203*H203,2)</f>
        <v>0</v>
      </c>
      <c r="BL203" s="227" t="s">
        <v>657</v>
      </c>
      <c r="BM203" s="364" t="s">
        <v>1204</v>
      </c>
    </row>
    <row r="204" spans="2:65" s="242" customFormat="1">
      <c r="B204" s="243"/>
      <c r="D204" s="366" t="s">
        <v>534</v>
      </c>
      <c r="F204" s="367" t="s">
        <v>1205</v>
      </c>
      <c r="I204" s="368"/>
      <c r="L204" s="243"/>
      <c r="M204" s="405"/>
      <c r="N204" s="406"/>
      <c r="O204" s="406"/>
      <c r="P204" s="406"/>
      <c r="Q204" s="406"/>
      <c r="R204" s="406"/>
      <c r="S204" s="406"/>
      <c r="T204" s="407"/>
      <c r="AT204" s="227" t="s">
        <v>534</v>
      </c>
      <c r="AU204" s="227" t="s">
        <v>293</v>
      </c>
    </row>
    <row r="205" spans="2:65" s="242" customFormat="1" ht="6.95" customHeight="1">
      <c r="B205" s="253"/>
      <c r="C205" s="254"/>
      <c r="D205" s="254"/>
      <c r="E205" s="254"/>
      <c r="F205" s="254"/>
      <c r="G205" s="254"/>
      <c r="H205" s="254"/>
      <c r="I205" s="254"/>
      <c r="J205" s="254"/>
      <c r="K205" s="254"/>
      <c r="L205" s="243"/>
    </row>
  </sheetData>
  <autoFilter ref="C91:K204" xr:uid="{00000000-0009-0000-0000-000004000000}"/>
  <mergeCells count="12">
    <mergeCell ref="E84:H84"/>
    <mergeCell ref="L2:V2"/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</mergeCells>
  <hyperlinks>
    <hyperlink ref="F96" r:id="rId1" xr:uid="{1EA479E3-5116-4EB5-9EA0-79EAAD54272C}"/>
    <hyperlink ref="F100" r:id="rId2" xr:uid="{8E415B43-0D1E-45ED-AF74-FFF647481A1F}"/>
    <hyperlink ref="F104" r:id="rId3" xr:uid="{9180A626-7782-47BB-85FC-9C65D4370097}"/>
    <hyperlink ref="F108" r:id="rId4" xr:uid="{293B902F-4B6B-48D4-9C31-F94AFAAB8950}"/>
    <hyperlink ref="F111" r:id="rId5" xr:uid="{56AB291B-1379-4C86-B2CD-421E3B93698A}"/>
    <hyperlink ref="F113" r:id="rId6" xr:uid="{FFC90B9E-223C-490B-811D-2D4C05A422E7}"/>
    <hyperlink ref="F119" r:id="rId7" xr:uid="{968A17D9-8668-4A13-B74A-7250DF50A61E}"/>
    <hyperlink ref="F126" r:id="rId8" xr:uid="{18503F8E-98D6-4092-9C29-4C10910BB10A}"/>
    <hyperlink ref="F132" r:id="rId9" xr:uid="{F3338A0C-68A1-4882-A60E-232627A9325B}"/>
    <hyperlink ref="F139" r:id="rId10" xr:uid="{8F6F873A-0EBA-408A-99EA-97C639995CA8}"/>
    <hyperlink ref="F141" r:id="rId11" xr:uid="{B749F367-0851-4223-BED8-CE53CF51DF41}"/>
    <hyperlink ref="F145" r:id="rId12" xr:uid="{A15C1E77-7964-4D57-BE80-F1E9C903BD0B}"/>
    <hyperlink ref="F148" r:id="rId13" xr:uid="{C1474145-6FB9-4A95-991C-3ECAAF99A2B4}"/>
    <hyperlink ref="F151" r:id="rId14" xr:uid="{20C72067-5E2D-40EC-BBBA-E8B9876FA288}"/>
    <hyperlink ref="F154" r:id="rId15" xr:uid="{7531A6A0-C446-4C91-888E-035CE9CDE840}"/>
    <hyperlink ref="F158" r:id="rId16" xr:uid="{3762A15E-CC1F-46B7-A9F0-89E8734ACB35}"/>
    <hyperlink ref="F163" r:id="rId17" xr:uid="{5F410264-309D-4791-8634-3A023FEA8F85}"/>
    <hyperlink ref="F168" r:id="rId18" xr:uid="{8D151995-BC9A-4452-B2EA-B8E3F1DFA1A3}"/>
    <hyperlink ref="F172" r:id="rId19" xr:uid="{1FA6A11E-C42B-4CF1-86AE-07E524E74DBA}"/>
    <hyperlink ref="F175" r:id="rId20" xr:uid="{3F75D05E-86F8-4466-936A-6915926A7F39}"/>
    <hyperlink ref="F178" r:id="rId21" xr:uid="{FAFA6F07-A93E-4025-9BB7-5E4451568589}"/>
    <hyperlink ref="F182" r:id="rId22" xr:uid="{190C4021-FB2A-4952-B946-9BDB3B0E4B57}"/>
    <hyperlink ref="F187" r:id="rId23" xr:uid="{1001C4D2-647D-4B76-83B2-A4B17F629BE1}"/>
    <hyperlink ref="F190" r:id="rId24" xr:uid="{7169333C-4688-4700-B458-6DA8EBD1739B}"/>
    <hyperlink ref="F194" r:id="rId25" xr:uid="{D98D92A5-2AD8-438D-8C41-D0B1C2F1C625}"/>
    <hyperlink ref="F198" r:id="rId26" xr:uid="{7431980C-ABE9-408D-8622-5E51C0EC844C}"/>
    <hyperlink ref="F201" r:id="rId27" xr:uid="{2DE98848-427B-4B46-85ED-66954F2A1824}"/>
    <hyperlink ref="F204" r:id="rId28" xr:uid="{E63CC6C1-4D45-4D6D-B5A3-240CE2FC8CD1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1690C-8A8A-4E4D-B670-E7CB606FEE0A}">
  <sheetPr>
    <pageSetUpPr fitToPage="1"/>
  </sheetPr>
  <dimension ref="B2:BM95"/>
  <sheetViews>
    <sheetView showGridLines="0" workbookViewId="0">
      <selection activeCell="I86" sqref="I86"/>
    </sheetView>
  </sheetViews>
  <sheetFormatPr defaultRowHeight="11.25"/>
  <cols>
    <col min="1" max="1" width="7.140625" style="226" customWidth="1"/>
    <col min="2" max="2" width="1" style="226" customWidth="1"/>
    <col min="3" max="3" width="3.5703125" style="226" customWidth="1"/>
    <col min="4" max="4" width="3.7109375" style="226" customWidth="1"/>
    <col min="5" max="5" width="14.7109375" style="226" customWidth="1"/>
    <col min="6" max="6" width="43.5703125" style="226" customWidth="1"/>
    <col min="7" max="7" width="6.42578125" style="226" customWidth="1"/>
    <col min="8" max="8" width="12" style="226" customWidth="1"/>
    <col min="9" max="9" width="13.5703125" style="226" customWidth="1"/>
    <col min="10" max="11" width="19.140625" style="226" customWidth="1"/>
    <col min="12" max="12" width="8" style="226" customWidth="1"/>
    <col min="13" max="13" width="9.28515625" style="226" hidden="1" customWidth="1"/>
    <col min="14" max="14" width="9.140625" style="226"/>
    <col min="15" max="20" width="12.140625" style="226" hidden="1" customWidth="1"/>
    <col min="21" max="21" width="14" style="226" hidden="1" customWidth="1"/>
    <col min="22" max="22" width="10.5703125" style="226" customWidth="1"/>
    <col min="23" max="23" width="14" style="226" customWidth="1"/>
    <col min="24" max="24" width="10.5703125" style="226" customWidth="1"/>
    <col min="25" max="25" width="12.85546875" style="226" customWidth="1"/>
    <col min="26" max="26" width="9.42578125" style="226" customWidth="1"/>
    <col min="27" max="27" width="12.85546875" style="226" customWidth="1"/>
    <col min="28" max="28" width="14" style="226" customWidth="1"/>
    <col min="29" max="29" width="9.42578125" style="226" customWidth="1"/>
    <col min="30" max="30" width="12.85546875" style="226" customWidth="1"/>
    <col min="31" max="31" width="14" style="226" customWidth="1"/>
    <col min="32" max="16384" width="9.140625" style="226"/>
  </cols>
  <sheetData>
    <row r="2" spans="2:46" ht="36.950000000000003" customHeight="1">
      <c r="L2" s="538" t="s">
        <v>416</v>
      </c>
      <c r="M2" s="539"/>
      <c r="N2" s="539"/>
      <c r="O2" s="539"/>
      <c r="P2" s="539"/>
      <c r="Q2" s="539"/>
      <c r="R2" s="539"/>
      <c r="S2" s="539"/>
      <c r="T2" s="539"/>
      <c r="U2" s="539"/>
      <c r="V2" s="539"/>
      <c r="AT2" s="227" t="s">
        <v>497</v>
      </c>
    </row>
    <row r="3" spans="2:46" ht="6.95" customHeight="1">
      <c r="B3" s="228"/>
      <c r="C3" s="229"/>
      <c r="D3" s="229"/>
      <c r="E3" s="229"/>
      <c r="F3" s="229"/>
      <c r="G3" s="229"/>
      <c r="H3" s="229"/>
      <c r="I3" s="229"/>
      <c r="J3" s="229"/>
      <c r="K3" s="229"/>
      <c r="L3" s="230"/>
      <c r="AT3" s="227" t="s">
        <v>293</v>
      </c>
    </row>
    <row r="4" spans="2:46" ht="24.95" customHeight="1">
      <c r="B4" s="230"/>
      <c r="D4" s="231" t="s">
        <v>498</v>
      </c>
      <c r="L4" s="230"/>
      <c r="M4" s="307" t="s">
        <v>421</v>
      </c>
      <c r="AT4" s="227" t="s">
        <v>414</v>
      </c>
    </row>
    <row r="5" spans="2:46" ht="6.95" customHeight="1">
      <c r="B5" s="230"/>
      <c r="L5" s="230"/>
    </row>
    <row r="6" spans="2:46" ht="12" customHeight="1">
      <c r="B6" s="230"/>
      <c r="D6" s="237" t="s">
        <v>427</v>
      </c>
      <c r="L6" s="230"/>
    </row>
    <row r="7" spans="2:46" ht="16.5" customHeight="1">
      <c r="B7" s="230"/>
      <c r="E7" s="581" t="str">
        <f>'[4]Rekapitulace stavby'!K6</f>
        <v>Výstavba ZTV NIVY II.</v>
      </c>
      <c r="F7" s="582"/>
      <c r="G7" s="582"/>
      <c r="H7" s="582"/>
      <c r="L7" s="230"/>
    </row>
    <row r="8" spans="2:46" s="242" customFormat="1" ht="12" customHeight="1">
      <c r="B8" s="243"/>
      <c r="D8" s="237" t="s">
        <v>499</v>
      </c>
      <c r="L8" s="243"/>
    </row>
    <row r="9" spans="2:46" s="242" customFormat="1" ht="16.5" customHeight="1">
      <c r="B9" s="243"/>
      <c r="E9" s="554" t="s">
        <v>1206</v>
      </c>
      <c r="F9" s="580"/>
      <c r="G9" s="580"/>
      <c r="H9" s="580"/>
      <c r="L9" s="243"/>
    </row>
    <row r="10" spans="2:46" s="242" customFormat="1">
      <c r="B10" s="243"/>
      <c r="L10" s="243"/>
    </row>
    <row r="11" spans="2:46" s="242" customFormat="1" ht="12" customHeight="1">
      <c r="B11" s="243"/>
      <c r="D11" s="237" t="s">
        <v>429</v>
      </c>
      <c r="F11" s="235" t="s">
        <v>406</v>
      </c>
      <c r="I11" s="237" t="s">
        <v>430</v>
      </c>
      <c r="J11" s="235" t="s">
        <v>406</v>
      </c>
      <c r="L11" s="243"/>
    </row>
    <row r="12" spans="2:46" s="242" customFormat="1" ht="12" customHeight="1">
      <c r="B12" s="243"/>
      <c r="D12" s="237" t="s">
        <v>431</v>
      </c>
      <c r="F12" s="235" t="s">
        <v>50</v>
      </c>
      <c r="I12" s="237" t="s">
        <v>432</v>
      </c>
      <c r="J12" s="263" t="str">
        <f>'[4]Rekapitulace stavby'!AN8</f>
        <v>16. 8. 2023</v>
      </c>
      <c r="L12" s="243"/>
    </row>
    <row r="13" spans="2:46" s="242" customFormat="1" ht="10.9" customHeight="1">
      <c r="B13" s="243"/>
      <c r="L13" s="243"/>
    </row>
    <row r="14" spans="2:46" s="242" customFormat="1" ht="12" customHeight="1">
      <c r="B14" s="243"/>
      <c r="D14" s="237" t="s">
        <v>434</v>
      </c>
      <c r="I14" s="237" t="s">
        <v>53</v>
      </c>
      <c r="J14" s="235" t="str">
        <f>IF('[4]Rekapitulace stavby'!AN10="","",'[4]Rekapitulace stavby'!AN10)</f>
        <v/>
      </c>
      <c r="L14" s="243"/>
    </row>
    <row r="15" spans="2:46" s="242" customFormat="1" ht="18" customHeight="1">
      <c r="B15" s="243"/>
      <c r="E15" s="235" t="str">
        <f>IF('[4]Rekapitulace stavby'!E11="","",'[4]Rekapitulace stavby'!E11)</f>
        <v xml:space="preserve"> </v>
      </c>
      <c r="I15" s="237" t="s">
        <v>54</v>
      </c>
      <c r="J15" s="235" t="str">
        <f>IF('[4]Rekapitulace stavby'!AN11="","",'[4]Rekapitulace stavby'!AN11)</f>
        <v/>
      </c>
      <c r="L15" s="243"/>
    </row>
    <row r="16" spans="2:46" s="242" customFormat="1" ht="6.95" customHeight="1">
      <c r="B16" s="243"/>
      <c r="L16" s="243"/>
    </row>
    <row r="17" spans="2:12" s="242" customFormat="1" ht="12" customHeight="1">
      <c r="B17" s="243"/>
      <c r="D17" s="237" t="s">
        <v>435</v>
      </c>
      <c r="I17" s="237" t="s">
        <v>53</v>
      </c>
      <c r="J17" s="238" t="str">
        <f>'[4]Rekapitulace stavby'!AN13</f>
        <v>Vyplň údaj</v>
      </c>
      <c r="L17" s="243"/>
    </row>
    <row r="18" spans="2:12" s="242" customFormat="1" ht="18" customHeight="1">
      <c r="B18" s="243"/>
      <c r="E18" s="583" t="str">
        <f>'[4]Rekapitulace stavby'!E14</f>
        <v>Vyplň údaj</v>
      </c>
      <c r="F18" s="540"/>
      <c r="G18" s="540"/>
      <c r="H18" s="540"/>
      <c r="I18" s="237" t="s">
        <v>54</v>
      </c>
      <c r="J18" s="238" t="str">
        <f>'[4]Rekapitulace stavby'!AN14</f>
        <v>Vyplň údaj</v>
      </c>
      <c r="L18" s="243"/>
    </row>
    <row r="19" spans="2:12" s="242" customFormat="1" ht="6.95" customHeight="1">
      <c r="B19" s="243"/>
      <c r="L19" s="243"/>
    </row>
    <row r="20" spans="2:12" s="242" customFormat="1" ht="12" customHeight="1">
      <c r="B20" s="243"/>
      <c r="D20" s="237" t="s">
        <v>55</v>
      </c>
      <c r="I20" s="237" t="s">
        <v>53</v>
      </c>
      <c r="J20" s="235" t="s">
        <v>406</v>
      </c>
      <c r="L20" s="243"/>
    </row>
    <row r="21" spans="2:12" s="242" customFormat="1" ht="18" customHeight="1">
      <c r="B21" s="243"/>
      <c r="E21" s="235" t="s">
        <v>437</v>
      </c>
      <c r="I21" s="237" t="s">
        <v>54</v>
      </c>
      <c r="J21" s="235" t="s">
        <v>406</v>
      </c>
      <c r="L21" s="243"/>
    </row>
    <row r="22" spans="2:12" s="242" customFormat="1" ht="6.95" customHeight="1">
      <c r="B22" s="243"/>
      <c r="L22" s="243"/>
    </row>
    <row r="23" spans="2:12" s="242" customFormat="1" ht="12" customHeight="1">
      <c r="B23" s="243"/>
      <c r="D23" s="237" t="s">
        <v>439</v>
      </c>
      <c r="I23" s="237" t="s">
        <v>53</v>
      </c>
      <c r="J23" s="235" t="str">
        <f>IF('[4]Rekapitulace stavby'!AN19="","",'[4]Rekapitulace stavby'!AN19)</f>
        <v/>
      </c>
      <c r="L23" s="243"/>
    </row>
    <row r="24" spans="2:12" s="242" customFormat="1" ht="18" customHeight="1">
      <c r="B24" s="243"/>
      <c r="E24" s="235" t="str">
        <f>IF('[4]Rekapitulace stavby'!E20="","",'[4]Rekapitulace stavby'!E20)</f>
        <v xml:space="preserve"> </v>
      </c>
      <c r="I24" s="237" t="s">
        <v>54</v>
      </c>
      <c r="J24" s="235" t="str">
        <f>IF('[4]Rekapitulace stavby'!AN20="","",'[4]Rekapitulace stavby'!AN20)</f>
        <v/>
      </c>
      <c r="L24" s="243"/>
    </row>
    <row r="25" spans="2:12" s="242" customFormat="1" ht="6.95" customHeight="1">
      <c r="B25" s="243"/>
      <c r="L25" s="243"/>
    </row>
    <row r="26" spans="2:12" s="242" customFormat="1" ht="12" customHeight="1">
      <c r="B26" s="243"/>
      <c r="D26" s="237" t="s">
        <v>440</v>
      </c>
      <c r="L26" s="243"/>
    </row>
    <row r="27" spans="2:12" s="308" customFormat="1" ht="16.5" customHeight="1">
      <c r="B27" s="309"/>
      <c r="E27" s="547" t="s">
        <v>406</v>
      </c>
      <c r="F27" s="547"/>
      <c r="G27" s="547"/>
      <c r="H27" s="547"/>
      <c r="L27" s="309"/>
    </row>
    <row r="28" spans="2:12" s="242" customFormat="1" ht="6.95" customHeight="1">
      <c r="B28" s="243"/>
      <c r="L28" s="243"/>
    </row>
    <row r="29" spans="2:12" s="242" customFormat="1" ht="6.95" customHeight="1">
      <c r="B29" s="243"/>
      <c r="D29" s="264"/>
      <c r="E29" s="264"/>
      <c r="F29" s="264"/>
      <c r="G29" s="264"/>
      <c r="H29" s="264"/>
      <c r="I29" s="264"/>
      <c r="J29" s="264"/>
      <c r="K29" s="264"/>
      <c r="L29" s="243"/>
    </row>
    <row r="30" spans="2:12" s="242" customFormat="1" ht="25.35" customHeight="1">
      <c r="B30" s="243"/>
      <c r="D30" s="310" t="s">
        <v>19</v>
      </c>
      <c r="J30" s="278">
        <f>ROUND(J83, 2)</f>
        <v>0</v>
      </c>
      <c r="L30" s="243"/>
    </row>
    <row r="31" spans="2:12" s="242" customFormat="1" ht="6.95" customHeight="1">
      <c r="B31" s="243"/>
      <c r="D31" s="264"/>
      <c r="E31" s="264"/>
      <c r="F31" s="264"/>
      <c r="G31" s="264"/>
      <c r="H31" s="264"/>
      <c r="I31" s="264"/>
      <c r="J31" s="264"/>
      <c r="K31" s="264"/>
      <c r="L31" s="243"/>
    </row>
    <row r="32" spans="2:12" s="242" customFormat="1" ht="14.45" customHeight="1">
      <c r="B32" s="243"/>
      <c r="F32" s="246" t="s">
        <v>443</v>
      </c>
      <c r="I32" s="246" t="s">
        <v>442</v>
      </c>
      <c r="J32" s="246" t="s">
        <v>444</v>
      </c>
      <c r="L32" s="243"/>
    </row>
    <row r="33" spans="2:12" s="242" customFormat="1" ht="14.45" customHeight="1">
      <c r="B33" s="243"/>
      <c r="D33" s="266" t="s">
        <v>33</v>
      </c>
      <c r="E33" s="237" t="s">
        <v>445</v>
      </c>
      <c r="F33" s="300">
        <f>ROUND((SUM(BE83:BE94)),  2)</f>
        <v>0</v>
      </c>
      <c r="I33" s="311">
        <v>0.21</v>
      </c>
      <c r="J33" s="300">
        <f>ROUND(((SUM(BE83:BE94))*I33),  2)</f>
        <v>0</v>
      </c>
      <c r="L33" s="243"/>
    </row>
    <row r="34" spans="2:12" s="242" customFormat="1" ht="14.45" customHeight="1">
      <c r="B34" s="243"/>
      <c r="E34" s="237" t="s">
        <v>446</v>
      </c>
      <c r="F34" s="300">
        <f>ROUND((SUM(BF83:BF94)),  2)</f>
        <v>0</v>
      </c>
      <c r="I34" s="311">
        <v>0.15</v>
      </c>
      <c r="J34" s="300">
        <f>ROUND(((SUM(BF83:BF94))*I34),  2)</f>
        <v>0</v>
      </c>
      <c r="L34" s="243"/>
    </row>
    <row r="35" spans="2:12" s="242" customFormat="1" ht="14.45" hidden="1" customHeight="1">
      <c r="B35" s="243"/>
      <c r="E35" s="237" t="s">
        <v>447</v>
      </c>
      <c r="F35" s="300">
        <f>ROUND((SUM(BG83:BG94)),  2)</f>
        <v>0</v>
      </c>
      <c r="I35" s="311">
        <v>0.21</v>
      </c>
      <c r="J35" s="300">
        <f>0</f>
        <v>0</v>
      </c>
      <c r="L35" s="243"/>
    </row>
    <row r="36" spans="2:12" s="242" customFormat="1" ht="14.45" hidden="1" customHeight="1">
      <c r="B36" s="243"/>
      <c r="E36" s="237" t="s">
        <v>448</v>
      </c>
      <c r="F36" s="300">
        <f>ROUND((SUM(BH83:BH94)),  2)</f>
        <v>0</v>
      </c>
      <c r="I36" s="311">
        <v>0.15</v>
      </c>
      <c r="J36" s="300">
        <f>0</f>
        <v>0</v>
      </c>
      <c r="L36" s="243"/>
    </row>
    <row r="37" spans="2:12" s="242" customFormat="1" ht="14.45" hidden="1" customHeight="1">
      <c r="B37" s="243"/>
      <c r="E37" s="237" t="s">
        <v>449</v>
      </c>
      <c r="F37" s="300">
        <f>ROUND((SUM(BI83:BI94)),  2)</f>
        <v>0</v>
      </c>
      <c r="I37" s="311">
        <v>0</v>
      </c>
      <c r="J37" s="300">
        <f>0</f>
        <v>0</v>
      </c>
      <c r="L37" s="243"/>
    </row>
    <row r="38" spans="2:12" s="242" customFormat="1" ht="6.95" customHeight="1">
      <c r="B38" s="243"/>
      <c r="L38" s="243"/>
    </row>
    <row r="39" spans="2:12" s="242" customFormat="1" ht="25.35" customHeight="1">
      <c r="B39" s="243"/>
      <c r="C39" s="312"/>
      <c r="D39" s="313" t="s">
        <v>450</v>
      </c>
      <c r="E39" s="268"/>
      <c r="F39" s="268"/>
      <c r="G39" s="314" t="s">
        <v>76</v>
      </c>
      <c r="H39" s="315" t="s">
        <v>75</v>
      </c>
      <c r="I39" s="268"/>
      <c r="J39" s="316">
        <f>SUM(J30:J37)</f>
        <v>0</v>
      </c>
      <c r="K39" s="317"/>
      <c r="L39" s="243"/>
    </row>
    <row r="40" spans="2:12" s="242" customFormat="1" ht="14.45" customHeight="1">
      <c r="B40" s="253"/>
      <c r="C40" s="254"/>
      <c r="D40" s="254"/>
      <c r="E40" s="254"/>
      <c r="F40" s="254"/>
      <c r="G40" s="254"/>
      <c r="H40" s="254"/>
      <c r="I40" s="254"/>
      <c r="J40" s="254"/>
      <c r="K40" s="254"/>
      <c r="L40" s="243"/>
    </row>
    <row r="44" spans="2:12" s="242" customFormat="1" ht="6.95" customHeight="1">
      <c r="B44" s="255"/>
      <c r="C44" s="256"/>
      <c r="D44" s="256"/>
      <c r="E44" s="256"/>
      <c r="F44" s="256"/>
      <c r="G44" s="256"/>
      <c r="H44" s="256"/>
      <c r="I44" s="256"/>
      <c r="J44" s="256"/>
      <c r="K44" s="256"/>
      <c r="L44" s="243"/>
    </row>
    <row r="45" spans="2:12" s="242" customFormat="1" ht="24.95" customHeight="1">
      <c r="B45" s="243"/>
      <c r="C45" s="231" t="s">
        <v>503</v>
      </c>
      <c r="L45" s="243"/>
    </row>
    <row r="46" spans="2:12" s="242" customFormat="1" ht="6.95" customHeight="1">
      <c r="B46" s="243"/>
      <c r="L46" s="243"/>
    </row>
    <row r="47" spans="2:12" s="242" customFormat="1" ht="12" customHeight="1">
      <c r="B47" s="243"/>
      <c r="C47" s="237" t="s">
        <v>427</v>
      </c>
      <c r="L47" s="243"/>
    </row>
    <row r="48" spans="2:12" s="242" customFormat="1" ht="16.5" customHeight="1">
      <c r="B48" s="243"/>
      <c r="E48" s="581" t="str">
        <f>E7</f>
        <v>Výstavba ZTV NIVY II.</v>
      </c>
      <c r="F48" s="582"/>
      <c r="G48" s="582"/>
      <c r="H48" s="582"/>
      <c r="L48" s="243"/>
    </row>
    <row r="49" spans="2:47" s="242" customFormat="1" ht="12" customHeight="1">
      <c r="B49" s="243"/>
      <c r="C49" s="237" t="s">
        <v>499</v>
      </c>
      <c r="L49" s="243"/>
    </row>
    <row r="50" spans="2:47" s="242" customFormat="1" ht="16.5" customHeight="1">
      <c r="B50" s="243"/>
      <c r="E50" s="554" t="str">
        <f>E9</f>
        <v>VON - Vedlejší a ostatní náklady</v>
      </c>
      <c r="F50" s="580"/>
      <c r="G50" s="580"/>
      <c r="H50" s="580"/>
      <c r="L50" s="243"/>
    </row>
    <row r="51" spans="2:47" s="242" customFormat="1" ht="6.95" customHeight="1">
      <c r="B51" s="243"/>
      <c r="L51" s="243"/>
    </row>
    <row r="52" spans="2:47" s="242" customFormat="1" ht="12" customHeight="1">
      <c r="B52" s="243"/>
      <c r="C52" s="237" t="s">
        <v>431</v>
      </c>
      <c r="F52" s="235" t="str">
        <f>F12</f>
        <v>Dačice</v>
      </c>
      <c r="I52" s="237" t="s">
        <v>432</v>
      </c>
      <c r="J52" s="263" t="str">
        <f>IF(J12="","",J12)</f>
        <v>16. 8. 2023</v>
      </c>
      <c r="L52" s="243"/>
    </row>
    <row r="53" spans="2:47" s="242" customFormat="1" ht="6.95" customHeight="1">
      <c r="B53" s="243"/>
      <c r="L53" s="243"/>
    </row>
    <row r="54" spans="2:47" s="242" customFormat="1" ht="25.7" customHeight="1">
      <c r="B54" s="243"/>
      <c r="C54" s="237" t="s">
        <v>434</v>
      </c>
      <c r="F54" s="235" t="str">
        <f>E15</f>
        <v xml:space="preserve"> </v>
      </c>
      <c r="I54" s="237" t="s">
        <v>55</v>
      </c>
      <c r="J54" s="240" t="str">
        <f>E21</f>
        <v>Ing.Zdeněk Hejtman, Dačice</v>
      </c>
      <c r="L54" s="243"/>
    </row>
    <row r="55" spans="2:47" s="242" customFormat="1" ht="15.2" customHeight="1">
      <c r="B55" s="243"/>
      <c r="C55" s="237" t="s">
        <v>435</v>
      </c>
      <c r="F55" s="235" t="str">
        <f>IF(E18="","",E18)</f>
        <v>Vyplň údaj</v>
      </c>
      <c r="I55" s="237" t="s">
        <v>439</v>
      </c>
      <c r="J55" s="240" t="str">
        <f>E24</f>
        <v xml:space="preserve"> </v>
      </c>
      <c r="L55" s="243"/>
    </row>
    <row r="56" spans="2:47" s="242" customFormat="1" ht="10.35" customHeight="1">
      <c r="B56" s="243"/>
      <c r="L56" s="243"/>
    </row>
    <row r="57" spans="2:47" s="242" customFormat="1" ht="29.25" customHeight="1">
      <c r="B57" s="243"/>
      <c r="C57" s="318" t="s">
        <v>504</v>
      </c>
      <c r="D57" s="312"/>
      <c r="E57" s="312"/>
      <c r="F57" s="312"/>
      <c r="G57" s="312"/>
      <c r="H57" s="312"/>
      <c r="I57" s="312"/>
      <c r="J57" s="319" t="s">
        <v>505</v>
      </c>
      <c r="K57" s="312"/>
      <c r="L57" s="243"/>
    </row>
    <row r="58" spans="2:47" s="242" customFormat="1" ht="10.35" customHeight="1">
      <c r="B58" s="243"/>
      <c r="L58" s="243"/>
    </row>
    <row r="59" spans="2:47" s="242" customFormat="1" ht="22.9" customHeight="1">
      <c r="B59" s="243"/>
      <c r="C59" s="320" t="s">
        <v>470</v>
      </c>
      <c r="J59" s="278">
        <f>J83</f>
        <v>0</v>
      </c>
      <c r="L59" s="243"/>
      <c r="AU59" s="227" t="s">
        <v>506</v>
      </c>
    </row>
    <row r="60" spans="2:47" s="321" customFormat="1" ht="24.95" customHeight="1">
      <c r="B60" s="322"/>
      <c r="D60" s="323" t="s">
        <v>1207</v>
      </c>
      <c r="E60" s="324"/>
      <c r="F60" s="324"/>
      <c r="G60" s="324"/>
      <c r="H60" s="324"/>
      <c r="I60" s="324"/>
      <c r="J60" s="325">
        <f>J84</f>
        <v>0</v>
      </c>
      <c r="L60" s="322"/>
    </row>
    <row r="61" spans="2:47" s="297" customFormat="1" ht="19.899999999999999" customHeight="1">
      <c r="B61" s="326"/>
      <c r="D61" s="327" t="s">
        <v>1208</v>
      </c>
      <c r="E61" s="328"/>
      <c r="F61" s="328"/>
      <c r="G61" s="328"/>
      <c r="H61" s="328"/>
      <c r="I61" s="328"/>
      <c r="J61" s="329">
        <f>J85</f>
        <v>0</v>
      </c>
      <c r="L61" s="326"/>
    </row>
    <row r="62" spans="2:47" s="297" customFormat="1" ht="19.899999999999999" customHeight="1">
      <c r="B62" s="326"/>
      <c r="D62" s="327" t="s">
        <v>1209</v>
      </c>
      <c r="E62" s="328"/>
      <c r="F62" s="328"/>
      <c r="G62" s="328"/>
      <c r="H62" s="328"/>
      <c r="I62" s="328"/>
      <c r="J62" s="329">
        <f>J90</f>
        <v>0</v>
      </c>
      <c r="L62" s="326"/>
    </row>
    <row r="63" spans="2:47" s="297" customFormat="1" ht="19.899999999999999" customHeight="1">
      <c r="B63" s="326"/>
      <c r="D63" s="327" t="s">
        <v>1210</v>
      </c>
      <c r="E63" s="328"/>
      <c r="F63" s="328"/>
      <c r="G63" s="328"/>
      <c r="H63" s="328"/>
      <c r="I63" s="328"/>
      <c r="J63" s="329">
        <f>J93</f>
        <v>0</v>
      </c>
      <c r="L63" s="326"/>
    </row>
    <row r="64" spans="2:47" s="242" customFormat="1" ht="21.75" customHeight="1">
      <c r="B64" s="243"/>
      <c r="L64" s="243"/>
    </row>
    <row r="65" spans="2:12" s="242" customFormat="1" ht="6.95" customHeight="1">
      <c r="B65" s="253"/>
      <c r="C65" s="254"/>
      <c r="D65" s="254"/>
      <c r="E65" s="254"/>
      <c r="F65" s="254"/>
      <c r="G65" s="254"/>
      <c r="H65" s="254"/>
      <c r="I65" s="254"/>
      <c r="J65" s="254"/>
      <c r="K65" s="254"/>
      <c r="L65" s="243"/>
    </row>
    <row r="69" spans="2:12" s="242" customFormat="1" ht="6.95" customHeight="1">
      <c r="B69" s="255"/>
      <c r="C69" s="256"/>
      <c r="D69" s="256"/>
      <c r="E69" s="256"/>
      <c r="F69" s="256"/>
      <c r="G69" s="256"/>
      <c r="H69" s="256"/>
      <c r="I69" s="256"/>
      <c r="J69" s="256"/>
      <c r="K69" s="256"/>
      <c r="L69" s="243"/>
    </row>
    <row r="70" spans="2:12" s="242" customFormat="1" ht="24.95" customHeight="1">
      <c r="B70" s="243"/>
      <c r="C70" s="231" t="s">
        <v>515</v>
      </c>
      <c r="L70" s="243"/>
    </row>
    <row r="71" spans="2:12" s="242" customFormat="1" ht="6.95" customHeight="1">
      <c r="B71" s="243"/>
      <c r="L71" s="243"/>
    </row>
    <row r="72" spans="2:12" s="242" customFormat="1" ht="12" customHeight="1">
      <c r="B72" s="243"/>
      <c r="C72" s="237" t="s">
        <v>427</v>
      </c>
      <c r="L72" s="243"/>
    </row>
    <row r="73" spans="2:12" s="242" customFormat="1" ht="16.5" customHeight="1">
      <c r="B73" s="243"/>
      <c r="E73" s="581" t="str">
        <f>E7</f>
        <v>Výstavba ZTV NIVY II.</v>
      </c>
      <c r="F73" s="582"/>
      <c r="G73" s="582"/>
      <c r="H73" s="582"/>
      <c r="L73" s="243"/>
    </row>
    <row r="74" spans="2:12" s="242" customFormat="1" ht="12" customHeight="1">
      <c r="B74" s="243"/>
      <c r="C74" s="237" t="s">
        <v>499</v>
      </c>
      <c r="L74" s="243"/>
    </row>
    <row r="75" spans="2:12" s="242" customFormat="1" ht="16.5" customHeight="1">
      <c r="B75" s="243"/>
      <c r="E75" s="554" t="str">
        <f>E9</f>
        <v>VON - Vedlejší a ostatní náklady</v>
      </c>
      <c r="F75" s="580"/>
      <c r="G75" s="580"/>
      <c r="H75" s="580"/>
      <c r="L75" s="243"/>
    </row>
    <row r="76" spans="2:12" s="242" customFormat="1" ht="6.95" customHeight="1">
      <c r="B76" s="243"/>
      <c r="L76" s="243"/>
    </row>
    <row r="77" spans="2:12" s="242" customFormat="1" ht="12" customHeight="1">
      <c r="B77" s="243"/>
      <c r="C77" s="237" t="s">
        <v>431</v>
      </c>
      <c r="F77" s="235" t="str">
        <f>F12</f>
        <v>Dačice</v>
      </c>
      <c r="I77" s="237" t="s">
        <v>432</v>
      </c>
      <c r="J77" s="263" t="str">
        <f>IF(J12="","",J12)</f>
        <v>16. 8. 2023</v>
      </c>
      <c r="L77" s="243"/>
    </row>
    <row r="78" spans="2:12" s="242" customFormat="1" ht="6.95" customHeight="1">
      <c r="B78" s="243"/>
      <c r="L78" s="243"/>
    </row>
    <row r="79" spans="2:12" s="242" customFormat="1" ht="25.7" customHeight="1">
      <c r="B79" s="243"/>
      <c r="C79" s="237" t="s">
        <v>434</v>
      </c>
      <c r="F79" s="235" t="str">
        <f>E15</f>
        <v xml:space="preserve"> </v>
      </c>
      <c r="I79" s="237" t="s">
        <v>55</v>
      </c>
      <c r="J79" s="240" t="str">
        <f>E21</f>
        <v>Ing.Zdeněk Hejtman, Dačice</v>
      </c>
      <c r="L79" s="243"/>
    </row>
    <row r="80" spans="2:12" s="242" customFormat="1" ht="15.2" customHeight="1">
      <c r="B80" s="243"/>
      <c r="C80" s="237" t="s">
        <v>435</v>
      </c>
      <c r="F80" s="235" t="str">
        <f>IF(E18="","",E18)</f>
        <v>Vyplň údaj</v>
      </c>
      <c r="I80" s="237" t="s">
        <v>439</v>
      </c>
      <c r="J80" s="240" t="str">
        <f>E24</f>
        <v xml:space="preserve"> </v>
      </c>
      <c r="L80" s="243"/>
    </row>
    <row r="81" spans="2:65" s="242" customFormat="1" ht="10.35" customHeight="1">
      <c r="B81" s="243"/>
      <c r="L81" s="243"/>
    </row>
    <row r="82" spans="2:65" s="330" customFormat="1" ht="29.25" customHeight="1">
      <c r="B82" s="331"/>
      <c r="C82" s="332" t="s">
        <v>516</v>
      </c>
      <c r="D82" s="333" t="s">
        <v>457</v>
      </c>
      <c r="E82" s="333" t="s">
        <v>453</v>
      </c>
      <c r="F82" s="333" t="s">
        <v>454</v>
      </c>
      <c r="G82" s="333" t="s">
        <v>120</v>
      </c>
      <c r="H82" s="333" t="s">
        <v>517</v>
      </c>
      <c r="I82" s="333" t="s">
        <v>518</v>
      </c>
      <c r="J82" s="333" t="s">
        <v>505</v>
      </c>
      <c r="K82" s="334" t="s">
        <v>519</v>
      </c>
      <c r="L82" s="331"/>
      <c r="M82" s="270" t="s">
        <v>406</v>
      </c>
      <c r="N82" s="271" t="s">
        <v>33</v>
      </c>
      <c r="O82" s="271" t="s">
        <v>520</v>
      </c>
      <c r="P82" s="271" t="s">
        <v>521</v>
      </c>
      <c r="Q82" s="271" t="s">
        <v>522</v>
      </c>
      <c r="R82" s="271" t="s">
        <v>523</v>
      </c>
      <c r="S82" s="271" t="s">
        <v>524</v>
      </c>
      <c r="T82" s="272" t="s">
        <v>525</v>
      </c>
    </row>
    <row r="83" spans="2:65" s="242" customFormat="1" ht="22.9" customHeight="1">
      <c r="B83" s="243"/>
      <c r="C83" s="276" t="s">
        <v>526</v>
      </c>
      <c r="J83" s="335">
        <f>BK83</f>
        <v>0</v>
      </c>
      <c r="L83" s="243"/>
      <c r="M83" s="273"/>
      <c r="N83" s="264"/>
      <c r="O83" s="264"/>
      <c r="P83" s="336">
        <f>P84</f>
        <v>0</v>
      </c>
      <c r="Q83" s="264"/>
      <c r="R83" s="336">
        <f>R84</f>
        <v>0</v>
      </c>
      <c r="S83" s="264"/>
      <c r="T83" s="337">
        <f>T84</f>
        <v>0</v>
      </c>
      <c r="AT83" s="227" t="s">
        <v>471</v>
      </c>
      <c r="AU83" s="227" t="s">
        <v>506</v>
      </c>
      <c r="BK83" s="338">
        <f>BK84</f>
        <v>0</v>
      </c>
    </row>
    <row r="84" spans="2:65" s="339" customFormat="1" ht="25.9" customHeight="1">
      <c r="B84" s="340"/>
      <c r="D84" s="341" t="s">
        <v>471</v>
      </c>
      <c r="E84" s="342" t="s">
        <v>1211</v>
      </c>
      <c r="F84" s="342" t="s">
        <v>1212</v>
      </c>
      <c r="I84" s="343"/>
      <c r="J84" s="344">
        <f>BK84</f>
        <v>0</v>
      </c>
      <c r="L84" s="340"/>
      <c r="M84" s="345"/>
      <c r="P84" s="346">
        <f>P85+P90+P93</f>
        <v>0</v>
      </c>
      <c r="R84" s="346">
        <f>R85+R90+R93</f>
        <v>0</v>
      </c>
      <c r="T84" s="347">
        <f>T85+T90+T93</f>
        <v>0</v>
      </c>
      <c r="AR84" s="341" t="s">
        <v>93</v>
      </c>
      <c r="AT84" s="348" t="s">
        <v>471</v>
      </c>
      <c r="AU84" s="348" t="s">
        <v>472</v>
      </c>
      <c r="AY84" s="341" t="s">
        <v>528</v>
      </c>
      <c r="BK84" s="349">
        <f>BK85+BK90+BK93</f>
        <v>0</v>
      </c>
    </row>
    <row r="85" spans="2:65" s="339" customFormat="1" ht="22.9" customHeight="1">
      <c r="B85" s="340"/>
      <c r="D85" s="341" t="s">
        <v>471</v>
      </c>
      <c r="E85" s="350" t="s">
        <v>1213</v>
      </c>
      <c r="F85" s="350" t="s">
        <v>1214</v>
      </c>
      <c r="I85" s="343"/>
      <c r="J85" s="351">
        <f>BK85</f>
        <v>0</v>
      </c>
      <c r="L85" s="340"/>
      <c r="M85" s="345"/>
      <c r="P85" s="346">
        <f>SUM(P86:P89)</f>
        <v>0</v>
      </c>
      <c r="R85" s="346">
        <f>SUM(R86:R89)</f>
        <v>0</v>
      </c>
      <c r="T85" s="347">
        <f>SUM(T86:T89)</f>
        <v>0</v>
      </c>
      <c r="AR85" s="341" t="s">
        <v>93</v>
      </c>
      <c r="AT85" s="348" t="s">
        <v>471</v>
      </c>
      <c r="AU85" s="348" t="s">
        <v>87</v>
      </c>
      <c r="AY85" s="341" t="s">
        <v>528</v>
      </c>
      <c r="BK85" s="349">
        <f>SUM(BK86:BK89)</f>
        <v>0</v>
      </c>
    </row>
    <row r="86" spans="2:65" s="242" customFormat="1" ht="16.5" customHeight="1">
      <c r="B86" s="352"/>
      <c r="C86" s="353" t="s">
        <v>87</v>
      </c>
      <c r="D86" s="353" t="s">
        <v>529</v>
      </c>
      <c r="E86" s="354" t="s">
        <v>1215</v>
      </c>
      <c r="F86" s="355" t="s">
        <v>1216</v>
      </c>
      <c r="G86" s="356" t="s">
        <v>1217</v>
      </c>
      <c r="H86" s="357">
        <v>1</v>
      </c>
      <c r="I86" s="358"/>
      <c r="J86" s="359">
        <f>ROUND(I86*H86,2)</f>
        <v>0</v>
      </c>
      <c r="K86" s="355" t="s">
        <v>532</v>
      </c>
      <c r="L86" s="243"/>
      <c r="M86" s="360" t="s">
        <v>406</v>
      </c>
      <c r="N86" s="361" t="s">
        <v>445</v>
      </c>
      <c r="P86" s="362">
        <f>O86*H86</f>
        <v>0</v>
      </c>
      <c r="Q86" s="362">
        <v>0</v>
      </c>
      <c r="R86" s="362">
        <f>Q86*H86</f>
        <v>0</v>
      </c>
      <c r="S86" s="362">
        <v>0</v>
      </c>
      <c r="T86" s="363">
        <f>S86*H86</f>
        <v>0</v>
      </c>
      <c r="AR86" s="364" t="s">
        <v>1218</v>
      </c>
      <c r="AT86" s="364" t="s">
        <v>529</v>
      </c>
      <c r="AU86" s="364" t="s">
        <v>293</v>
      </c>
      <c r="AY86" s="227" t="s">
        <v>528</v>
      </c>
      <c r="BE86" s="365">
        <f>IF(N86="základní",J86,0)</f>
        <v>0</v>
      </c>
      <c r="BF86" s="365">
        <f>IF(N86="snížená",J86,0)</f>
        <v>0</v>
      </c>
      <c r="BG86" s="365">
        <f>IF(N86="zákl. přenesená",J86,0)</f>
        <v>0</v>
      </c>
      <c r="BH86" s="365">
        <f>IF(N86="sníž. přenesená",J86,0)</f>
        <v>0</v>
      </c>
      <c r="BI86" s="365">
        <f>IF(N86="nulová",J86,0)</f>
        <v>0</v>
      </c>
      <c r="BJ86" s="227" t="s">
        <v>87</v>
      </c>
      <c r="BK86" s="365">
        <f>ROUND(I86*H86,2)</f>
        <v>0</v>
      </c>
      <c r="BL86" s="227" t="s">
        <v>1218</v>
      </c>
      <c r="BM86" s="364" t="s">
        <v>1219</v>
      </c>
    </row>
    <row r="87" spans="2:65" s="242" customFormat="1">
      <c r="B87" s="243"/>
      <c r="D87" s="366" t="s">
        <v>534</v>
      </c>
      <c r="F87" s="367" t="s">
        <v>1220</v>
      </c>
      <c r="I87" s="368"/>
      <c r="L87" s="243"/>
      <c r="M87" s="369"/>
      <c r="T87" s="267"/>
      <c r="AT87" s="227" t="s">
        <v>534</v>
      </c>
      <c r="AU87" s="227" t="s">
        <v>293</v>
      </c>
    </row>
    <row r="88" spans="2:65" s="242" customFormat="1" ht="37.9" customHeight="1">
      <c r="B88" s="352"/>
      <c r="C88" s="353" t="s">
        <v>293</v>
      </c>
      <c r="D88" s="353" t="s">
        <v>529</v>
      </c>
      <c r="E88" s="354" t="s">
        <v>1221</v>
      </c>
      <c r="F88" s="355" t="s">
        <v>1222</v>
      </c>
      <c r="G88" s="356" t="s">
        <v>1217</v>
      </c>
      <c r="H88" s="357">
        <v>1</v>
      </c>
      <c r="I88" s="358"/>
      <c r="J88" s="359">
        <f>ROUND(I88*H88,2)</f>
        <v>0</v>
      </c>
      <c r="K88" s="355" t="s">
        <v>406</v>
      </c>
      <c r="L88" s="243"/>
      <c r="M88" s="360" t="s">
        <v>406</v>
      </c>
      <c r="N88" s="361" t="s">
        <v>445</v>
      </c>
      <c r="P88" s="362">
        <f>O88*H88</f>
        <v>0</v>
      </c>
      <c r="Q88" s="362">
        <v>0</v>
      </c>
      <c r="R88" s="362">
        <f>Q88*H88</f>
        <v>0</v>
      </c>
      <c r="S88" s="362">
        <v>0</v>
      </c>
      <c r="T88" s="363">
        <f>S88*H88</f>
        <v>0</v>
      </c>
      <c r="AR88" s="364" t="s">
        <v>1218</v>
      </c>
      <c r="AT88" s="364" t="s">
        <v>529</v>
      </c>
      <c r="AU88" s="364" t="s">
        <v>293</v>
      </c>
      <c r="AY88" s="227" t="s">
        <v>528</v>
      </c>
      <c r="BE88" s="365">
        <f>IF(N88="základní",J88,0)</f>
        <v>0</v>
      </c>
      <c r="BF88" s="365">
        <f>IF(N88="snížená",J88,0)</f>
        <v>0</v>
      </c>
      <c r="BG88" s="365">
        <f>IF(N88="zákl. přenesená",J88,0)</f>
        <v>0</v>
      </c>
      <c r="BH88" s="365">
        <f>IF(N88="sníž. přenesená",J88,0)</f>
        <v>0</v>
      </c>
      <c r="BI88" s="365">
        <f>IF(N88="nulová",J88,0)</f>
        <v>0</v>
      </c>
      <c r="BJ88" s="227" t="s">
        <v>87</v>
      </c>
      <c r="BK88" s="365">
        <f>ROUND(I88*H88,2)</f>
        <v>0</v>
      </c>
      <c r="BL88" s="227" t="s">
        <v>1218</v>
      </c>
      <c r="BM88" s="364" t="s">
        <v>1223</v>
      </c>
    </row>
    <row r="89" spans="2:65" s="242" customFormat="1" ht="24.2" customHeight="1">
      <c r="B89" s="352"/>
      <c r="C89" s="353" t="s">
        <v>89</v>
      </c>
      <c r="D89" s="353" t="s">
        <v>529</v>
      </c>
      <c r="E89" s="354" t="s">
        <v>1224</v>
      </c>
      <c r="F89" s="355" t="s">
        <v>1225</v>
      </c>
      <c r="G89" s="356" t="s">
        <v>1217</v>
      </c>
      <c r="H89" s="357">
        <v>1</v>
      </c>
      <c r="I89" s="358"/>
      <c r="J89" s="359">
        <f>ROUND(I89*H89,2)</f>
        <v>0</v>
      </c>
      <c r="K89" s="355" t="s">
        <v>406</v>
      </c>
      <c r="L89" s="243"/>
      <c r="M89" s="360" t="s">
        <v>406</v>
      </c>
      <c r="N89" s="361" t="s">
        <v>445</v>
      </c>
      <c r="P89" s="362">
        <f>O89*H89</f>
        <v>0</v>
      </c>
      <c r="Q89" s="362">
        <v>0</v>
      </c>
      <c r="R89" s="362">
        <f>Q89*H89</f>
        <v>0</v>
      </c>
      <c r="S89" s="362">
        <v>0</v>
      </c>
      <c r="T89" s="363">
        <f>S89*H89</f>
        <v>0</v>
      </c>
      <c r="AR89" s="364" t="s">
        <v>1218</v>
      </c>
      <c r="AT89" s="364" t="s">
        <v>529</v>
      </c>
      <c r="AU89" s="364" t="s">
        <v>293</v>
      </c>
      <c r="AY89" s="227" t="s">
        <v>528</v>
      </c>
      <c r="BE89" s="365">
        <f>IF(N89="základní",J89,0)</f>
        <v>0</v>
      </c>
      <c r="BF89" s="365">
        <f>IF(N89="snížená",J89,0)</f>
        <v>0</v>
      </c>
      <c r="BG89" s="365">
        <f>IF(N89="zákl. přenesená",J89,0)</f>
        <v>0</v>
      </c>
      <c r="BH89" s="365">
        <f>IF(N89="sníž. přenesená",J89,0)</f>
        <v>0</v>
      </c>
      <c r="BI89" s="365">
        <f>IF(N89="nulová",J89,0)</f>
        <v>0</v>
      </c>
      <c r="BJ89" s="227" t="s">
        <v>87</v>
      </c>
      <c r="BK89" s="365">
        <f>ROUND(I89*H89,2)</f>
        <v>0</v>
      </c>
      <c r="BL89" s="227" t="s">
        <v>1218</v>
      </c>
      <c r="BM89" s="364" t="s">
        <v>1226</v>
      </c>
    </row>
    <row r="90" spans="2:65" s="339" customFormat="1" ht="22.9" customHeight="1">
      <c r="B90" s="340"/>
      <c r="D90" s="341" t="s">
        <v>471</v>
      </c>
      <c r="E90" s="350" t="s">
        <v>1227</v>
      </c>
      <c r="F90" s="350" t="s">
        <v>1228</v>
      </c>
      <c r="I90" s="343"/>
      <c r="J90" s="351">
        <f>BK90</f>
        <v>0</v>
      </c>
      <c r="L90" s="340"/>
      <c r="M90" s="345"/>
      <c r="P90" s="346">
        <f>SUM(P91:P92)</f>
        <v>0</v>
      </c>
      <c r="R90" s="346">
        <f>SUM(R91:R92)</f>
        <v>0</v>
      </c>
      <c r="T90" s="347">
        <f>SUM(T91:T92)</f>
        <v>0</v>
      </c>
      <c r="AR90" s="341" t="s">
        <v>93</v>
      </c>
      <c r="AT90" s="348" t="s">
        <v>471</v>
      </c>
      <c r="AU90" s="348" t="s">
        <v>87</v>
      </c>
      <c r="AY90" s="341" t="s">
        <v>528</v>
      </c>
      <c r="BK90" s="349">
        <f>SUM(BK91:BK92)</f>
        <v>0</v>
      </c>
    </row>
    <row r="91" spans="2:65" s="242" customFormat="1" ht="16.5" customHeight="1">
      <c r="B91" s="352"/>
      <c r="C91" s="353" t="s">
        <v>91</v>
      </c>
      <c r="D91" s="353" t="s">
        <v>529</v>
      </c>
      <c r="E91" s="354" t="s">
        <v>1229</v>
      </c>
      <c r="F91" s="355" t="s">
        <v>1228</v>
      </c>
      <c r="G91" s="356" t="s">
        <v>1217</v>
      </c>
      <c r="H91" s="357">
        <v>1</v>
      </c>
      <c r="I91" s="358"/>
      <c r="J91" s="359">
        <f>ROUND(I91*H91,2)</f>
        <v>0</v>
      </c>
      <c r="K91" s="355" t="s">
        <v>532</v>
      </c>
      <c r="L91" s="243"/>
      <c r="M91" s="360" t="s">
        <v>406</v>
      </c>
      <c r="N91" s="361" t="s">
        <v>445</v>
      </c>
      <c r="P91" s="362">
        <f>O91*H91</f>
        <v>0</v>
      </c>
      <c r="Q91" s="362">
        <v>0</v>
      </c>
      <c r="R91" s="362">
        <f>Q91*H91</f>
        <v>0</v>
      </c>
      <c r="S91" s="362">
        <v>0</v>
      </c>
      <c r="T91" s="363">
        <f>S91*H91</f>
        <v>0</v>
      </c>
      <c r="AR91" s="364" t="s">
        <v>1218</v>
      </c>
      <c r="AT91" s="364" t="s">
        <v>529</v>
      </c>
      <c r="AU91" s="364" t="s">
        <v>293</v>
      </c>
      <c r="AY91" s="227" t="s">
        <v>528</v>
      </c>
      <c r="BE91" s="365">
        <f>IF(N91="základní",J91,0)</f>
        <v>0</v>
      </c>
      <c r="BF91" s="365">
        <f>IF(N91="snížená",J91,0)</f>
        <v>0</v>
      </c>
      <c r="BG91" s="365">
        <f>IF(N91="zákl. přenesená",J91,0)</f>
        <v>0</v>
      </c>
      <c r="BH91" s="365">
        <f>IF(N91="sníž. přenesená",J91,0)</f>
        <v>0</v>
      </c>
      <c r="BI91" s="365">
        <f>IF(N91="nulová",J91,0)</f>
        <v>0</v>
      </c>
      <c r="BJ91" s="227" t="s">
        <v>87</v>
      </c>
      <c r="BK91" s="365">
        <f>ROUND(I91*H91,2)</f>
        <v>0</v>
      </c>
      <c r="BL91" s="227" t="s">
        <v>1218</v>
      </c>
      <c r="BM91" s="364" t="s">
        <v>1230</v>
      </c>
    </row>
    <row r="92" spans="2:65" s="242" customFormat="1">
      <c r="B92" s="243"/>
      <c r="D92" s="366" t="s">
        <v>534</v>
      </c>
      <c r="F92" s="367" t="s">
        <v>1231</v>
      </c>
      <c r="I92" s="368"/>
      <c r="L92" s="243"/>
      <c r="M92" s="369"/>
      <c r="T92" s="267"/>
      <c r="AT92" s="227" t="s">
        <v>534</v>
      </c>
      <c r="AU92" s="227" t="s">
        <v>293</v>
      </c>
    </row>
    <row r="93" spans="2:65" s="339" customFormat="1" ht="22.9" customHeight="1">
      <c r="B93" s="340"/>
      <c r="D93" s="341" t="s">
        <v>471</v>
      </c>
      <c r="E93" s="350" t="s">
        <v>1232</v>
      </c>
      <c r="F93" s="350" t="s">
        <v>1233</v>
      </c>
      <c r="I93" s="343"/>
      <c r="J93" s="351">
        <f>BK93</f>
        <v>0</v>
      </c>
      <c r="L93" s="340"/>
      <c r="M93" s="345"/>
      <c r="P93" s="346">
        <f>P94</f>
        <v>0</v>
      </c>
      <c r="R93" s="346">
        <f>R94</f>
        <v>0</v>
      </c>
      <c r="T93" s="347">
        <f>T94</f>
        <v>0</v>
      </c>
      <c r="AR93" s="341" t="s">
        <v>93</v>
      </c>
      <c r="AT93" s="348" t="s">
        <v>471</v>
      </c>
      <c r="AU93" s="348" t="s">
        <v>87</v>
      </c>
      <c r="AY93" s="341" t="s">
        <v>528</v>
      </c>
      <c r="BK93" s="349">
        <f>BK94</f>
        <v>0</v>
      </c>
    </row>
    <row r="94" spans="2:65" s="242" customFormat="1" ht="55.5" customHeight="1">
      <c r="B94" s="352"/>
      <c r="C94" s="353" t="s">
        <v>93</v>
      </c>
      <c r="D94" s="353" t="s">
        <v>529</v>
      </c>
      <c r="E94" s="354" t="s">
        <v>1234</v>
      </c>
      <c r="F94" s="355" t="s">
        <v>1235</v>
      </c>
      <c r="G94" s="356" t="s">
        <v>1217</v>
      </c>
      <c r="H94" s="357">
        <v>1</v>
      </c>
      <c r="I94" s="358"/>
      <c r="J94" s="359">
        <f>ROUND(I94*H94,2)</f>
        <v>0</v>
      </c>
      <c r="K94" s="355" t="s">
        <v>406</v>
      </c>
      <c r="L94" s="243"/>
      <c r="M94" s="408" t="s">
        <v>406</v>
      </c>
      <c r="N94" s="409" t="s">
        <v>445</v>
      </c>
      <c r="O94" s="406"/>
      <c r="P94" s="410">
        <f>O94*H94</f>
        <v>0</v>
      </c>
      <c r="Q94" s="410">
        <v>0</v>
      </c>
      <c r="R94" s="410">
        <f>Q94*H94</f>
        <v>0</v>
      </c>
      <c r="S94" s="410">
        <v>0</v>
      </c>
      <c r="T94" s="411">
        <f>S94*H94</f>
        <v>0</v>
      </c>
      <c r="AR94" s="364" t="s">
        <v>1218</v>
      </c>
      <c r="AT94" s="364" t="s">
        <v>529</v>
      </c>
      <c r="AU94" s="364" t="s">
        <v>293</v>
      </c>
      <c r="AY94" s="227" t="s">
        <v>528</v>
      </c>
      <c r="BE94" s="365">
        <f>IF(N94="základní",J94,0)</f>
        <v>0</v>
      </c>
      <c r="BF94" s="365">
        <f>IF(N94="snížená",J94,0)</f>
        <v>0</v>
      </c>
      <c r="BG94" s="365">
        <f>IF(N94="zákl. přenesená",J94,0)</f>
        <v>0</v>
      </c>
      <c r="BH94" s="365">
        <f>IF(N94="sníž. přenesená",J94,0)</f>
        <v>0</v>
      </c>
      <c r="BI94" s="365">
        <f>IF(N94="nulová",J94,0)</f>
        <v>0</v>
      </c>
      <c r="BJ94" s="227" t="s">
        <v>87</v>
      </c>
      <c r="BK94" s="365">
        <f>ROUND(I94*H94,2)</f>
        <v>0</v>
      </c>
      <c r="BL94" s="227" t="s">
        <v>1218</v>
      </c>
      <c r="BM94" s="364" t="s">
        <v>1236</v>
      </c>
    </row>
    <row r="95" spans="2:65" s="242" customFormat="1" ht="6.95" customHeight="1">
      <c r="B95" s="253"/>
      <c r="C95" s="254"/>
      <c r="D95" s="254"/>
      <c r="E95" s="254"/>
      <c r="F95" s="254"/>
      <c r="G95" s="254"/>
      <c r="H95" s="254"/>
      <c r="I95" s="254"/>
      <c r="J95" s="254"/>
      <c r="K95" s="254"/>
      <c r="L95" s="243"/>
    </row>
  </sheetData>
  <autoFilter ref="C82:K94" xr:uid="{00000000-0009-0000-0000-000005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 xr:uid="{73E58797-5FFF-4A0B-89D2-D21B6CC64541}"/>
    <hyperlink ref="F92" r:id="rId2" xr:uid="{B0DDFCCB-6BFB-4540-B9D3-ED563AE69469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87</vt:i4>
      </vt:variant>
    </vt:vector>
  </HeadingPairs>
  <TitlesOfParts>
    <vt:vector size="102" baseType="lpstr">
      <vt:lpstr>Souhrn</vt:lpstr>
      <vt:lpstr> Stavba101,102</vt:lpstr>
      <vt:lpstr>Rozpočet Pol</vt:lpstr>
      <vt:lpstr>Stavba301,302</vt:lpstr>
      <vt:lpstr>01 - hlavní řad PP DN 250...</vt:lpstr>
      <vt:lpstr>02 - přípojky PVC KG DN 1...</vt:lpstr>
      <vt:lpstr>01 - hlavní řad PE100RC D...</vt:lpstr>
      <vt:lpstr>02 - přípojky PE100RC D40...</vt:lpstr>
      <vt:lpstr>VON - Vedlejší a ostatní ...</vt:lpstr>
      <vt:lpstr>Stavba401,402</vt:lpstr>
      <vt:lpstr>SO 401 - Veřejné osvětlení</vt:lpstr>
      <vt:lpstr>SO 402 - Rozvody trubek HDPE</vt:lpstr>
      <vt:lpstr>Stavba500</vt:lpstr>
      <vt:lpstr>2023-017-P - D.1.7 SO-500...</vt:lpstr>
      <vt:lpstr>2023-017-ZP - Zemní práce...</vt:lpstr>
      <vt:lpstr>' Stavba101,102'!CelkemDPHVypocet</vt:lpstr>
      <vt:lpstr>' Stavba101,102'!CenaCelkem</vt:lpstr>
      <vt:lpstr>' Stavba101,102'!CenaCelkemBezDPH</vt:lpstr>
      <vt:lpstr>' Stavba101,102'!CenaCelkemVypocet</vt:lpstr>
      <vt:lpstr>' Stavba101,102'!cisloobjektu</vt:lpstr>
      <vt:lpstr>cisloobjektu</vt:lpstr>
      <vt:lpstr>' Stavba101,102'!CisloStavby</vt:lpstr>
      <vt:lpstr>cislostavby</vt:lpstr>
      <vt:lpstr>' Stavba101,102'!CisloStavebnihoRozpoctu</vt:lpstr>
      <vt:lpstr>' Stavba101,102'!dadresa</vt:lpstr>
      <vt:lpstr>Datum</vt:lpstr>
      <vt:lpstr>' Stavba101,102'!DIČ</vt:lpstr>
      <vt:lpstr>' Stavba101,102'!dmisto</vt:lpstr>
      <vt:lpstr>' Stavba101,102'!DPHSni</vt:lpstr>
      <vt:lpstr>' Stavba101,102'!DPHZakl</vt:lpstr>
      <vt:lpstr>' Stavba101,102'!dpsc</vt:lpstr>
      <vt:lpstr>' Stavba101,102'!IČO</vt:lpstr>
      <vt:lpstr>JKSO</vt:lpstr>
      <vt:lpstr>' Stavba101,102'!Mena</vt:lpstr>
      <vt:lpstr>' Stavba101,102'!MistoStavby</vt:lpstr>
      <vt:lpstr>MJ</vt:lpstr>
      <vt:lpstr>' Stavba101,102'!nazevobjektu</vt:lpstr>
      <vt:lpstr>nazevobjektu</vt:lpstr>
      <vt:lpstr>' Stavba101,102'!NazevStavby</vt:lpstr>
      <vt:lpstr>nazevstavby</vt:lpstr>
      <vt:lpstr>' Stavba101,102'!NazevStavebnihoRozpoctu</vt:lpstr>
      <vt:lpstr>'01 - hlavní řad PE100RC D...'!Názvy_tisku</vt:lpstr>
      <vt:lpstr>'01 - hlavní řad PP DN 250...'!Názvy_tisku</vt:lpstr>
      <vt:lpstr>'02 - přípojky PE100RC D40...'!Názvy_tisku</vt:lpstr>
      <vt:lpstr>'02 - přípojky PVC KG DN 1...'!Názvy_tisku</vt:lpstr>
      <vt:lpstr>'2023-017-P - D.1.7 SO-500...'!Názvy_tisku</vt:lpstr>
      <vt:lpstr>'2023-017-ZP - Zemní práce...'!Názvy_tisku</vt:lpstr>
      <vt:lpstr>'SO 401 - Veřejné osvětlení'!Názvy_tisku</vt:lpstr>
      <vt:lpstr>'SO 402 - Rozvody trubek HDPE'!Názvy_tisku</vt:lpstr>
      <vt:lpstr>'Stavba301,302'!Názvy_tisku</vt:lpstr>
      <vt:lpstr>'Stavba401,402'!Názvy_tisku</vt:lpstr>
      <vt:lpstr>Stavba500!Názvy_tisku</vt:lpstr>
      <vt:lpstr>'VON - Vedlejší a ostatní ...'!Názvy_tisku</vt:lpstr>
      <vt:lpstr>' Stavba101,102'!oadresa</vt:lpstr>
      <vt:lpstr>' Stavba101,102'!Objednatel</vt:lpstr>
      <vt:lpstr>Objednatel</vt:lpstr>
      <vt:lpstr>' Stavba101,102'!Objekt</vt:lpstr>
      <vt:lpstr>' Stavba101,102'!Oblast_tisku</vt:lpstr>
      <vt:lpstr>'01 - hlavní řad PE100RC D...'!Oblast_tisku</vt:lpstr>
      <vt:lpstr>'01 - hlavní řad PP DN 250...'!Oblast_tisku</vt:lpstr>
      <vt:lpstr>'02 - přípojky PE100RC D40...'!Oblast_tisku</vt:lpstr>
      <vt:lpstr>'02 - přípojky PVC KG DN 1...'!Oblast_tisku</vt:lpstr>
      <vt:lpstr>'2023-017-P - D.1.7 SO-500...'!Oblast_tisku</vt:lpstr>
      <vt:lpstr>'2023-017-ZP - Zemní práce...'!Oblast_tisku</vt:lpstr>
      <vt:lpstr>'Rozpočet Pol'!Oblast_tisku</vt:lpstr>
      <vt:lpstr>'SO 401 - Veřejné osvětlení'!Oblast_tisku</vt:lpstr>
      <vt:lpstr>'SO 402 - Rozvody trubek HDPE'!Oblast_tisku</vt:lpstr>
      <vt:lpstr>Souhrn!Oblast_tisku</vt:lpstr>
      <vt:lpstr>'Stavba301,302'!Oblast_tisku</vt:lpstr>
      <vt:lpstr>'Stavba401,402'!Oblast_tisku</vt:lpstr>
      <vt:lpstr>Stavba500!Oblast_tisku</vt:lpstr>
      <vt:lpstr>'VON - Vedlejší a ostatní ...'!Oblast_tisku</vt:lpstr>
      <vt:lpstr>' Stavba101,102'!odic</vt:lpstr>
      <vt:lpstr>' Stavba101,102'!oico</vt:lpstr>
      <vt:lpstr>' Stavba101,102'!omisto</vt:lpstr>
      <vt:lpstr>' Stavba101,102'!onazev</vt:lpstr>
      <vt:lpstr>' Stavba101,102'!opsc</vt:lpstr>
      <vt:lpstr>' Stavba101,102'!padresa</vt:lpstr>
      <vt:lpstr>' Stavba101,102'!pdic</vt:lpstr>
      <vt:lpstr>' Stavba101,102'!pico</vt:lpstr>
      <vt:lpstr>' Stavba101,102'!pmisto</vt:lpstr>
      <vt:lpstr>PocetMJ</vt:lpstr>
      <vt:lpstr>' Stavba101,102'!PoptavkaID</vt:lpstr>
      <vt:lpstr>Poznamka</vt:lpstr>
      <vt:lpstr>' Stavba101,102'!pPSC</vt:lpstr>
      <vt:lpstr>' Stavba101,102'!Projektant</vt:lpstr>
      <vt:lpstr>Projektant</vt:lpstr>
      <vt:lpstr>' Stavba101,102'!SazbaDPH1</vt:lpstr>
      <vt:lpstr>' Stavba101,102'!SazbaDPH2</vt:lpstr>
      <vt:lpstr>' Stavba101,102'!Vypracoval</vt:lpstr>
      <vt:lpstr>Zakazka</vt:lpstr>
      <vt:lpstr>Zaklad22</vt:lpstr>
      <vt:lpstr>Zaklad5</vt:lpstr>
      <vt:lpstr>' Stavba101,102'!ZakladDPHSni</vt:lpstr>
      <vt:lpstr>' Stavba101,102'!ZakladDPHSniVypocet</vt:lpstr>
      <vt:lpstr>' Stavba101,102'!ZakladDPHZakl</vt:lpstr>
      <vt:lpstr>' Stavba101,102'!ZakladDPHZaklVypocet</vt:lpstr>
      <vt:lpstr>' Stavba101,102'!ZaObjednatele</vt:lpstr>
      <vt:lpstr>' Stavba101,102'!Zaokrouhleni</vt:lpstr>
      <vt:lpstr>' Stavba101,102'!ZaZhotovitele</vt:lpstr>
      <vt:lpstr>' Stavba101,102'!Zhotovitel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Marek</dc:creator>
  <cp:lastModifiedBy>Ladislav Marek</cp:lastModifiedBy>
  <dcterms:created xsi:type="dcterms:W3CDTF">2023-08-27T09:18:36Z</dcterms:created>
  <dcterms:modified xsi:type="dcterms:W3CDTF">2024-01-10T12:53:28Z</dcterms:modified>
</cp:coreProperties>
</file>